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omments9.xml" ContentType="application/vnd.openxmlformats-officedocument.spreadsheetml.comments+xml"/>
  <Override PartName="/xl/drawings/drawing5.xml" ContentType="application/vnd.openxmlformats-officedocument.drawing+xml"/>
  <Override PartName="/xl/embeddings/oleObject1.bin" ContentType="application/vnd.openxmlformats-officedocument.oleObject"/>
  <Override PartName="/xl/comments10.xml" ContentType="application/vnd.openxmlformats-officedocument.spreadsheetml.comments+xml"/>
  <Override PartName="/xl/drawings/drawing6.xml" ContentType="application/vnd.openxmlformats-officedocument.drawing+xml"/>
  <Override PartName="/xl/embeddings/oleObject2.bin" ContentType="application/vnd.openxmlformats-officedocument.oleObject"/>
  <Override PartName="/xl/comments11.xml" ContentType="application/vnd.openxmlformats-officedocument.spreadsheetml.comments+xml"/>
  <Override PartName="/xl/drawings/drawing7.xml" ContentType="application/vnd.openxmlformats-officedocument.drawing+xml"/>
  <Override PartName="/xl/embeddings/oleObject3.bin" ContentType="application/vnd.openxmlformats-officedocument.oleObject"/>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workbookProtection workbookPassword="9545" lockStructure="1"/>
  <bookViews>
    <workbookView xWindow="0" yWindow="555" windowWidth="7140" windowHeight="4665" tabRatio="881"/>
  </bookViews>
  <sheets>
    <sheet name="Приветствие" sheetId="1" r:id="rId1"/>
    <sheet name="Инструкция" sheetId="2" r:id="rId2"/>
    <sheet name="Карточка ИП" sheetId="3" r:id="rId3"/>
    <sheet name="Взносы в ПФР и ФФОМС" sheetId="4" r:id="rId4"/>
    <sheet name="Титул Книги" sheetId="5" r:id="rId5"/>
    <sheet name="Доходы I и II квартал" sheetId="6" r:id="rId6"/>
    <sheet name="Доходы III и IV квартал" sheetId="7" r:id="rId7"/>
    <sheet name="Расходы ОПС ОМС" sheetId="13" r:id="rId8"/>
    <sheet name="Расчет налога и взносов" sheetId="8" r:id="rId9"/>
    <sheet name="ПП" sheetId="9" r:id="rId10"/>
    <sheet name="Титул Декларации" sheetId="10" r:id="rId11"/>
    <sheet name="Раздел 1 Сумма налога" sheetId="11" r:id="rId12"/>
    <sheet name="Раздел 1 Расчет налога" sheetId="12" r:id="rId13"/>
    <sheet name="Счет на оплату" sheetId="14" r:id="rId14"/>
  </sheets>
  <externalReferences>
    <externalReference r:id="rId15"/>
  </externalReferences>
  <definedNames>
    <definedName name="Z_6E2ACC73_2521_441F_B10D_4DAD28BFFDFA_.wvu.Cols" localSheetId="8" hidden="1">'Расчет налога и взносов'!$AD:$AK</definedName>
    <definedName name="Z_6E2ACC73_2521_441F_B10D_4DAD28BFFDFA_.wvu.PrintArea" localSheetId="6" hidden="1">'Доходы III и IV квартал'!$A$1:$DA$50</definedName>
    <definedName name="Z_6E2ACC73_2521_441F_B10D_4DAD28BFFDFA_.wvu.PrintArea" localSheetId="4" hidden="1">'Титул Книги'!$A$1:$DD$45</definedName>
    <definedName name="Z_6E2ACC73_2521_441F_B10D_4DAD28BFFDFA_.wvu.Rows" localSheetId="8" hidden="1">'Расчет налога и взносов'!$37:$77</definedName>
    <definedName name="Z_6FC1B69A_BC8B_4604_944B_6372D0B618C1_.wvu.Cols" localSheetId="8" hidden="1">'Расчет налога и взносов'!$AD:$AK</definedName>
    <definedName name="Z_6FC1B69A_BC8B_4604_944B_6372D0B618C1_.wvu.PrintArea" localSheetId="6" hidden="1">'Доходы III и IV квартал'!$A$1:$DA$50</definedName>
    <definedName name="Z_6FC1B69A_BC8B_4604_944B_6372D0B618C1_.wvu.PrintArea" localSheetId="4" hidden="1">'Титул Книги'!$A$1:$DD$45</definedName>
    <definedName name="Z_6FC1B69A_BC8B_4604_944B_6372D0B618C1_.wvu.Rows" localSheetId="8" hidden="1">'Расчет налога и взносов'!$37:$77</definedName>
    <definedName name="Адрес">'Карточка ИП'!$B$23</definedName>
    <definedName name="Дата" localSheetId="13">'[1]Расчет налога и взносов'!#REF!</definedName>
    <definedName name="Дата">'Расчет налога и взносов'!#REF!</definedName>
    <definedName name="ДеклУСН12">'Расчет налога и взносов'!$AJ$46</definedName>
    <definedName name="ДеклУСН3">'Расчет налога и взносов'!$AG$46</definedName>
    <definedName name="ДеклУСН6">'Расчет налога и взносов'!$AH$46</definedName>
    <definedName name="ДеклУСН9">'Расчет налога и взносов'!$AI$46</definedName>
    <definedName name="ИНН1">'Карточка ИП'!$CG$7</definedName>
    <definedName name="ИНН10">'Карточка ИП'!$DH$7</definedName>
    <definedName name="ИНН11">'Карточка ИП'!$DK$7</definedName>
    <definedName name="ИНН12">'Карточка ИП'!$DN$7</definedName>
    <definedName name="ИНН2">'Карточка ИП'!$CJ$7</definedName>
    <definedName name="ИНН3">'Карточка ИП'!$CM$7</definedName>
    <definedName name="ИНН4">'Карточка ИП'!$CP$7</definedName>
    <definedName name="ИНН5">'Карточка ИП'!$CS$7</definedName>
    <definedName name="ИНН6">'Карточка ИП'!$CV$7</definedName>
    <definedName name="ИНН7">'Карточка ИП'!$CY$7</definedName>
    <definedName name="ИНН8">'Карточка ИП'!$DB$7</definedName>
    <definedName name="ИНН9">'Карточка ИП'!$DE$7</definedName>
    <definedName name="НУСН12">'Расчет налога и взносов'!$AJ$9</definedName>
    <definedName name="НУСН3">'Расчет налога и взносов'!$AG$9</definedName>
    <definedName name="НУСН6">'Расчет налога и взносов'!$AH$9</definedName>
    <definedName name="НУСН9">'Расчет налога и взносов'!$AI$9</definedName>
    <definedName name="_xlnm.Print_Area" localSheetId="6">'Доходы III и IV квартал'!$A$1:$DA$50</definedName>
    <definedName name="_xlnm.Print_Area" localSheetId="7">'Расходы ОПС ОМС'!$A$1:$EX$43</definedName>
    <definedName name="_xlnm.Print_Area" localSheetId="4">'Титул Книги'!$A$1:$DD$45</definedName>
    <definedName name="Опер">#REF!</definedName>
    <definedName name="Операции">#REF!</definedName>
    <definedName name="Операция" localSheetId="13">'[1]Доходы I и II квартал'!#REF!</definedName>
    <definedName name="Операция">'Доходы I и II квартал'!#REF!</definedName>
    <definedName name="ПФзУдоп12">'Расчет налога и взносов'!$AJ$35</definedName>
    <definedName name="ПФзУдоп3">'Расчет налога и взносов'!$AG$35</definedName>
    <definedName name="ПФзУдоп6">'Расчет налога и взносов'!$AH$35</definedName>
    <definedName name="ПФзУдоп9">'Расчет налога и взносов'!$AI$35</definedName>
    <definedName name="ПФкУдоп12">'Расчет налога и взносов'!$AJ$19</definedName>
    <definedName name="ПФкУдоп3">'Расчет налога и взносов'!$AG$19</definedName>
    <definedName name="ПФкУдоп6">'Расчет налога и взносов'!$AH$19</definedName>
    <definedName name="ПФкУдоп9">'Расчет налога и взносов'!$AI$19</definedName>
    <definedName name="ПФМАКС">'Взносы в ПФР и ФФОМС'!$H$10</definedName>
    <definedName name="ПФфактУ12">'Расчет налога и взносов'!$AJ$29</definedName>
    <definedName name="ПФфактУ3">'Расчет налога и взносов'!$AG$29</definedName>
    <definedName name="ПФфактУ6">'Расчет налога и взносов'!$AH$29</definedName>
    <definedName name="ПФфактУ9">'Расчет налога и взносов'!$AI$29</definedName>
    <definedName name="РегГод">'Карточка ИП'!$BG$9</definedName>
    <definedName name="РегДень">'Карточка ИП'!$BI$9</definedName>
    <definedName name="РегКвартал">'Карточка ИП'!$BJ$9</definedName>
    <definedName name="РегМесяц">'Карточка ИП'!$BH$9</definedName>
    <definedName name="РждГод">'Карточка ИП'!$BD$7</definedName>
    <definedName name="Сегодня" localSheetId="13">'[1]Расчет налога и взносов'!#REF!</definedName>
    <definedName name="Сегодня">'Расчет налога и взносов'!#REF!</definedName>
    <definedName name="Тлф1">'Карточка ИП'!$O$28</definedName>
    <definedName name="Тлф10">'Карточка ИП'!$AP$28</definedName>
    <definedName name="Тлф2">'Карточка ИП'!$R$28</definedName>
    <definedName name="Тлф3">'Карточка ИП'!$U$28</definedName>
    <definedName name="Тлф4">'Карточка ИП'!$X$28</definedName>
    <definedName name="Тлф5">'Карточка ИП'!$AA$28</definedName>
    <definedName name="Тлф6">'Карточка ИП'!$AD$28</definedName>
    <definedName name="Тлф7">'Карточка ИП'!$AG$28</definedName>
    <definedName name="Тлф8">'Карточка ИП'!$AJ$28</definedName>
    <definedName name="Тлф9">'Карточка ИП'!$AM$28</definedName>
    <definedName name="УСН1">'Доходы I и II квартал'!$BP$30</definedName>
    <definedName name="УСН12">'Доходы III и IV квартал'!$BP$35</definedName>
    <definedName name="УСН2">'Доходы I и II квартал'!$BP$48</definedName>
    <definedName name="УСН3">'Доходы III и IV квартал'!$BP$16</definedName>
    <definedName name="УСН4">'Доходы III и IV квартал'!$BP$34</definedName>
    <definedName name="УСН6">'Доходы I и II квартал'!$BP$49</definedName>
    <definedName name="УСН9">'Доходы III и IV квартал'!$BP$17</definedName>
    <definedName name="УСНфактУ12">'Расчет налога и взносов'!$AJ$49</definedName>
    <definedName name="УСНфактУ3">'Расчет налога и взносов'!$AG$49</definedName>
    <definedName name="УСНфактУ6">'Расчет налога и взносов'!$AH$49</definedName>
    <definedName name="УСНфактУ9">'Расчет налога и взносов'!$AI$49</definedName>
    <definedName name="УСНфактУгод">'Расчет налога и взносов'!$AK$49</definedName>
  </definedNames>
  <calcPr calcId="144525"/>
  <customWorkbookViews>
    <customWorkbookView name="Ig - Личное представление" guid="{6FC1B69A-BC8B-4604-944B-6372D0B618C1}" mergeInterval="0" personalView="1" maximized="1" windowWidth="1436" windowHeight="761" tabRatio="881" activeSheetId="8"/>
    <customWorkbookView name="Мартынов - Личное представление" guid="{6E2ACC73-2521-441F-B10D-4DAD28BFFDFA}" mergeInterval="0" personalView="1" maximized="1" windowWidth="1362" windowHeight="553" tabRatio="881" activeSheetId="8"/>
  </customWorkbookViews>
</workbook>
</file>

<file path=xl/calcChain.xml><?xml version="1.0" encoding="utf-8"?>
<calcChain xmlns="http://schemas.openxmlformats.org/spreadsheetml/2006/main">
  <c r="F23" i="14" l="1"/>
  <c r="F21" i="14"/>
  <c r="F20" i="14"/>
  <c r="BG9" i="3" l="1"/>
  <c r="BH9" i="3"/>
  <c r="F7" i="4"/>
  <c r="G11" i="4"/>
  <c r="BI9" i="3"/>
  <c r="G7" i="4"/>
  <c r="H9" i="4" s="1"/>
  <c r="A17" i="14"/>
  <c r="A16" i="14"/>
  <c r="E35" i="8"/>
  <c r="AK26" i="8" s="1"/>
  <c r="E33" i="8"/>
  <c r="AI26" i="8" s="1"/>
  <c r="E32" i="8"/>
  <c r="AH26" i="8" s="1"/>
  <c r="E31" i="8"/>
  <c r="AG26" i="8" s="1"/>
  <c r="E34" i="8"/>
  <c r="AJ26" i="8" s="1"/>
  <c r="BD7" i="3"/>
  <c r="E7" i="4" s="1"/>
  <c r="H7" i="4" s="1"/>
  <c r="F35" i="8"/>
  <c r="AK27" i="8" s="1"/>
  <c r="F33" i="8"/>
  <c r="AI27" i="8" s="1"/>
  <c r="F32" i="8"/>
  <c r="AH27" i="8" s="1"/>
  <c r="F31" i="8"/>
  <c r="AG27" i="8" s="1"/>
  <c r="AG31" i="8" s="1"/>
  <c r="F34" i="8"/>
  <c r="AJ27" i="8" s="1"/>
  <c r="G35" i="8"/>
  <c r="AK28" i="8" s="1"/>
  <c r="G33" i="8"/>
  <c r="AI28" i="8" s="1"/>
  <c r="G32" i="8"/>
  <c r="AH28" i="8" s="1"/>
  <c r="G31" i="8"/>
  <c r="AG28" i="8" s="1"/>
  <c r="AG32" i="8" s="1"/>
  <c r="G34" i="8"/>
  <c r="AJ28" i="8"/>
  <c r="BP16" i="7"/>
  <c r="AI6" i="8" s="1"/>
  <c r="AI8" i="8" s="1"/>
  <c r="BP48" i="6"/>
  <c r="AH6" i="8" s="1"/>
  <c r="BP30" i="6"/>
  <c r="AG6" i="8" s="1"/>
  <c r="E21" i="4"/>
  <c r="D21" i="4"/>
  <c r="F21" i="4"/>
  <c r="E22" i="4"/>
  <c r="E23" i="4"/>
  <c r="F23" i="4"/>
  <c r="AK48" i="8"/>
  <c r="D31" i="8"/>
  <c r="AG48" i="8" s="1"/>
  <c r="AG49" i="8" s="1"/>
  <c r="AH48" i="8"/>
  <c r="AI48" i="8"/>
  <c r="AJ48" i="8"/>
  <c r="BP34" i="7"/>
  <c r="AJ6" i="8" s="1"/>
  <c r="AJ8" i="8" s="1"/>
  <c r="D35" i="8"/>
  <c r="D34" i="8"/>
  <c r="D33" i="8"/>
  <c r="D32" i="8"/>
  <c r="Y4" i="9"/>
  <c r="Y6" i="9"/>
  <c r="Y3" i="9"/>
  <c r="X12" i="9"/>
  <c r="X8" i="9" s="1"/>
  <c r="AI9" i="13"/>
  <c r="AI10" i="13"/>
  <c r="AI11" i="13"/>
  <c r="AI12" i="13"/>
  <c r="BQ9" i="13"/>
  <c r="BQ38" i="13"/>
  <c r="BQ39" i="13"/>
  <c r="BQ40" i="13"/>
  <c r="BQ34" i="13"/>
  <c r="BQ35" i="13"/>
  <c r="BQ36" i="13"/>
  <c r="BQ37" i="13"/>
  <c r="BQ41" i="13"/>
  <c r="AI38" i="13"/>
  <c r="EH38" i="13" s="1"/>
  <c r="AI39" i="13"/>
  <c r="EH39" i="13" s="1"/>
  <c r="AI40" i="13"/>
  <c r="EH40" i="13" s="1"/>
  <c r="AI34" i="13"/>
  <c r="EH34" i="13" s="1"/>
  <c r="AI35" i="13"/>
  <c r="EH35" i="13" s="1"/>
  <c r="AI36" i="13"/>
  <c r="EH36" i="13" s="1"/>
  <c r="AI37" i="13"/>
  <c r="EH37" i="13" s="1"/>
  <c r="AI41" i="13"/>
  <c r="EH41" i="13" s="1"/>
  <c r="AI28" i="13"/>
  <c r="AI29" i="13"/>
  <c r="AI30" i="13"/>
  <c r="AI24" i="13"/>
  <c r="AI25" i="13"/>
  <c r="AI26" i="13"/>
  <c r="AI27" i="13"/>
  <c r="AI31" i="13"/>
  <c r="BQ28" i="13"/>
  <c r="BQ29" i="13"/>
  <c r="BQ30" i="13"/>
  <c r="BQ24" i="13"/>
  <c r="BQ25" i="13"/>
  <c r="BQ26" i="13"/>
  <c r="BQ27" i="13"/>
  <c r="BQ31" i="13"/>
  <c r="AI21" i="13"/>
  <c r="BQ21" i="13"/>
  <c r="AI20" i="13"/>
  <c r="BQ20" i="13"/>
  <c r="AI19" i="13"/>
  <c r="BQ19" i="13"/>
  <c r="AI18" i="13"/>
  <c r="BQ18" i="13"/>
  <c r="AI17" i="13"/>
  <c r="BQ17" i="13"/>
  <c r="AI16" i="13"/>
  <c r="BQ16" i="13"/>
  <c r="AI15" i="13"/>
  <c r="BQ15" i="13"/>
  <c r="BQ14" i="13"/>
  <c r="AI14" i="13"/>
  <c r="BQ11" i="13"/>
  <c r="BQ10" i="13"/>
  <c r="BQ12" i="13"/>
  <c r="EH12" i="13"/>
  <c r="P1" i="4"/>
  <c r="AB1" i="8" s="1"/>
  <c r="CI34" i="7"/>
  <c r="CI16" i="7"/>
  <c r="CI48" i="6"/>
  <c r="CI30" i="6"/>
  <c r="CI49" i="6"/>
  <c r="A28" i="9"/>
  <c r="AE53" i="8"/>
  <c r="X15" i="9"/>
  <c r="M16" i="9" s="1"/>
  <c r="M14" i="9"/>
  <c r="M17" i="9"/>
  <c r="A16" i="9"/>
  <c r="A13" i="9"/>
  <c r="X13" i="9"/>
  <c r="A12" i="9" s="1"/>
  <c r="X10" i="9"/>
  <c r="X7" i="9"/>
  <c r="AK1" i="10"/>
  <c r="AK1" i="12" s="1"/>
  <c r="AN1" i="10"/>
  <c r="AN1" i="12" s="1"/>
  <c r="AQ1" i="10"/>
  <c r="AQ1" i="12" s="1"/>
  <c r="AT1" i="10"/>
  <c r="AT1" i="12" s="1"/>
  <c r="AW1" i="10"/>
  <c r="AW1" i="12" s="1"/>
  <c r="AZ1" i="10"/>
  <c r="AZ1" i="12" s="1"/>
  <c r="BC1" i="10"/>
  <c r="BC1" i="12" s="1"/>
  <c r="BF1" i="10"/>
  <c r="BF1" i="12" s="1"/>
  <c r="BI1" i="10"/>
  <c r="BI1" i="12" s="1"/>
  <c r="BL1" i="10"/>
  <c r="BL1" i="12" s="1"/>
  <c r="BO1" i="10"/>
  <c r="BO1" i="12" s="1"/>
  <c r="BR1" i="10"/>
  <c r="BR1" i="12" s="1"/>
  <c r="AK4" i="12"/>
  <c r="AN4" i="12"/>
  <c r="AQ4" i="12"/>
  <c r="AT4" i="12"/>
  <c r="AW4" i="12"/>
  <c r="AZ4" i="12"/>
  <c r="BC4" i="12"/>
  <c r="BF4" i="12"/>
  <c r="BI4" i="12"/>
  <c r="AQ1" i="11"/>
  <c r="BC1" i="11"/>
  <c r="BO1" i="11"/>
  <c r="AK4" i="11"/>
  <c r="AN4" i="11"/>
  <c r="AQ4" i="11"/>
  <c r="AT4" i="11"/>
  <c r="AW4" i="11"/>
  <c r="AZ4" i="11"/>
  <c r="BC4" i="11"/>
  <c r="BF4" i="11"/>
  <c r="BI4" i="11"/>
  <c r="BI16" i="11"/>
  <c r="BL16" i="11"/>
  <c r="BO16" i="11"/>
  <c r="BR16" i="11"/>
  <c r="BU16" i="11"/>
  <c r="BX16" i="11"/>
  <c r="CA16" i="11"/>
  <c r="CD16" i="11"/>
  <c r="CG16" i="11"/>
  <c r="CJ16" i="11"/>
  <c r="CM16" i="11"/>
  <c r="AX14" i="10"/>
  <c r="BA14" i="10"/>
  <c r="BD14" i="10"/>
  <c r="BG14" i="10"/>
  <c r="A16" i="10"/>
  <c r="D16" i="10"/>
  <c r="G16" i="10"/>
  <c r="J16" i="10"/>
  <c r="M16" i="10"/>
  <c r="P16" i="10"/>
  <c r="S16" i="10"/>
  <c r="V16" i="10"/>
  <c r="Y16" i="10"/>
  <c r="AB16" i="10"/>
  <c r="AE16" i="10"/>
  <c r="AH16" i="10"/>
  <c r="AK16" i="10"/>
  <c r="AN16" i="10"/>
  <c r="AQ16" i="10"/>
  <c r="AT16" i="10"/>
  <c r="AW16" i="10"/>
  <c r="AZ16" i="10"/>
  <c r="BC16" i="10"/>
  <c r="BF16" i="10"/>
  <c r="BI16" i="10"/>
  <c r="BL16" i="10"/>
  <c r="BO16" i="10"/>
  <c r="BR16" i="10"/>
  <c r="BU16" i="10"/>
  <c r="BX16" i="10"/>
  <c r="CA16" i="10"/>
  <c r="CD16" i="10"/>
  <c r="CG16" i="10"/>
  <c r="CJ16" i="10"/>
  <c r="CM16" i="10"/>
  <c r="CP16" i="10"/>
  <c r="CS16" i="10"/>
  <c r="CV16" i="10"/>
  <c r="CY16" i="10"/>
  <c r="DB16" i="10"/>
  <c r="DE16" i="10"/>
  <c r="DH16" i="10"/>
  <c r="DK16" i="10"/>
  <c r="DN16" i="10"/>
  <c r="A18" i="10"/>
  <c r="D18" i="10"/>
  <c r="G18" i="10"/>
  <c r="J18" i="10"/>
  <c r="M18" i="10"/>
  <c r="P18" i="10"/>
  <c r="S18" i="10"/>
  <c r="V18" i="10"/>
  <c r="Y18" i="10"/>
  <c r="AB18" i="10"/>
  <c r="AE18" i="10"/>
  <c r="AH18" i="10"/>
  <c r="AK18" i="10"/>
  <c r="AN18" i="10"/>
  <c r="AQ18" i="10"/>
  <c r="AT18" i="10"/>
  <c r="AW18" i="10"/>
  <c r="AZ18" i="10"/>
  <c r="BC18" i="10"/>
  <c r="BF18" i="10"/>
  <c r="BI18" i="10"/>
  <c r="BL18" i="10"/>
  <c r="BO18" i="10"/>
  <c r="BR18" i="10"/>
  <c r="BU18" i="10"/>
  <c r="BX18" i="10"/>
  <c r="CA18" i="10"/>
  <c r="CD18" i="10"/>
  <c r="CG18" i="10"/>
  <c r="CJ18" i="10"/>
  <c r="CM18" i="10"/>
  <c r="CP18" i="10"/>
  <c r="CS18" i="10"/>
  <c r="CV18" i="10"/>
  <c r="CY18" i="10"/>
  <c r="DB18" i="10"/>
  <c r="DE18" i="10"/>
  <c r="DH18" i="10"/>
  <c r="DK18" i="10"/>
  <c r="DN18" i="10"/>
  <c r="A20" i="10"/>
  <c r="D20" i="10"/>
  <c r="G20" i="10"/>
  <c r="J20" i="10"/>
  <c r="M20" i="10"/>
  <c r="P20" i="10"/>
  <c r="S20" i="10"/>
  <c r="V20" i="10"/>
  <c r="Y20" i="10"/>
  <c r="AB20" i="10"/>
  <c r="AE20" i="10"/>
  <c r="AH20" i="10"/>
  <c r="AK20" i="10"/>
  <c r="AN20" i="10"/>
  <c r="AQ20" i="10"/>
  <c r="AT20" i="10"/>
  <c r="AW20" i="10"/>
  <c r="AZ20" i="10"/>
  <c r="BC20" i="10"/>
  <c r="BF20" i="10"/>
  <c r="BI20" i="10"/>
  <c r="BL20" i="10"/>
  <c r="BO20" i="10"/>
  <c r="BR20" i="10"/>
  <c r="BU20" i="10"/>
  <c r="BX20" i="10"/>
  <c r="CA20" i="10"/>
  <c r="CD20" i="10"/>
  <c r="CG20" i="10"/>
  <c r="CJ20" i="10"/>
  <c r="CM20" i="10"/>
  <c r="CP20" i="10"/>
  <c r="CS20" i="10"/>
  <c r="CV20" i="10"/>
  <c r="CY20" i="10"/>
  <c r="DB20" i="10"/>
  <c r="DE20" i="10"/>
  <c r="DH20" i="10"/>
  <c r="DK20" i="10"/>
  <c r="DN20" i="10"/>
  <c r="A22" i="10"/>
  <c r="D22" i="10"/>
  <c r="G22" i="10"/>
  <c r="J22" i="10"/>
  <c r="M22" i="10"/>
  <c r="P22" i="10"/>
  <c r="S22" i="10"/>
  <c r="V22" i="10"/>
  <c r="Y22" i="10"/>
  <c r="AB22" i="10"/>
  <c r="AE22" i="10"/>
  <c r="AH22" i="10"/>
  <c r="AK22" i="10"/>
  <c r="AN22" i="10"/>
  <c r="AQ22" i="10"/>
  <c r="AT22" i="10"/>
  <c r="AW22" i="10"/>
  <c r="AZ22" i="10"/>
  <c r="BC22" i="10"/>
  <c r="BF22" i="10"/>
  <c r="BI22" i="10"/>
  <c r="BL22" i="10"/>
  <c r="BO22" i="10"/>
  <c r="BR22" i="10"/>
  <c r="BU22" i="10"/>
  <c r="BX22" i="10"/>
  <c r="CA22" i="10"/>
  <c r="CD22" i="10"/>
  <c r="CG22" i="10"/>
  <c r="CJ22" i="10"/>
  <c r="CM22" i="10"/>
  <c r="CP22" i="10"/>
  <c r="CS22" i="10"/>
  <c r="CV22" i="10"/>
  <c r="CY22" i="10"/>
  <c r="DB22" i="10"/>
  <c r="DE22" i="10"/>
  <c r="DH22" i="10"/>
  <c r="DK22" i="10"/>
  <c r="DN22" i="10"/>
  <c r="CI25" i="10"/>
  <c r="CL25" i="10"/>
  <c r="CR25" i="10"/>
  <c r="CU25" i="10"/>
  <c r="DA25" i="10"/>
  <c r="DD25" i="10"/>
  <c r="AM27" i="10"/>
  <c r="AP27" i="10"/>
  <c r="AS27" i="10"/>
  <c r="AV27" i="10"/>
  <c r="AY27" i="10"/>
  <c r="BB27" i="10"/>
  <c r="BE27" i="10"/>
  <c r="BH27" i="10"/>
  <c r="BK27" i="10"/>
  <c r="BN27" i="10"/>
  <c r="B28" i="9"/>
  <c r="C28" i="9"/>
  <c r="D28" i="9"/>
  <c r="E28" i="9"/>
  <c r="BP49" i="6"/>
  <c r="BP17" i="7" s="1"/>
  <c r="BP35" i="7" s="1"/>
  <c r="AI17" i="5"/>
  <c r="A26" i="5"/>
  <c r="E26" i="5"/>
  <c r="I26" i="5"/>
  <c r="M26" i="5"/>
  <c r="Q26" i="5"/>
  <c r="U26" i="5"/>
  <c r="Y26" i="5"/>
  <c r="AC26" i="5"/>
  <c r="AG26" i="5"/>
  <c r="AK26" i="5"/>
  <c r="AO26" i="5"/>
  <c r="AS26" i="5"/>
  <c r="U37" i="5"/>
  <c r="BK39" i="5"/>
  <c r="AH31" i="3"/>
  <c r="A41" i="5" s="1"/>
  <c r="G8" i="4"/>
  <c r="BJ9" i="3"/>
  <c r="BR1" i="11"/>
  <c r="BL1" i="11"/>
  <c r="BF1" i="11"/>
  <c r="AZ1" i="11"/>
  <c r="AT1" i="11"/>
  <c r="AN1" i="11"/>
  <c r="CI17" i="7"/>
  <c r="CI35" i="7" s="1"/>
  <c r="A29" i="9"/>
  <c r="EH9" i="13"/>
  <c r="J9" i="13" s="1"/>
  <c r="EH18" i="13"/>
  <c r="S18" i="13" s="1"/>
  <c r="EH19" i="13"/>
  <c r="T19" i="13" s="1"/>
  <c r="EH30" i="13"/>
  <c r="T30" i="13" s="1"/>
  <c r="BQ42" i="13"/>
  <c r="EH28" i="13"/>
  <c r="S28" i="13" s="1"/>
  <c r="BQ32" i="13"/>
  <c r="AI42" i="13"/>
  <c r="EH42" i="13" s="1"/>
  <c r="I34" i="8"/>
  <c r="I32" i="8"/>
  <c r="EH10" i="13"/>
  <c r="EH15" i="13"/>
  <c r="S15" i="13" s="1"/>
  <c r="EH20" i="13"/>
  <c r="J20" i="13" s="1"/>
  <c r="AI32" i="13"/>
  <c r="EH32" i="13" s="1"/>
  <c r="EH29" i="13"/>
  <c r="J29" i="13"/>
  <c r="EH11" i="13"/>
  <c r="T11" i="13" s="1"/>
  <c r="I33" i="8"/>
  <c r="EH14" i="13"/>
  <c r="J14" i="13" s="1"/>
  <c r="J19" i="13"/>
  <c r="T29" i="13"/>
  <c r="EH17" i="13"/>
  <c r="S17" i="13" s="1"/>
  <c r="EH21" i="13"/>
  <c r="T21" i="13" s="1"/>
  <c r="AI13" i="13"/>
  <c r="T12" i="13"/>
  <c r="S12" i="13"/>
  <c r="J12" i="13"/>
  <c r="S10" i="13"/>
  <c r="J10" i="13"/>
  <c r="T10" i="13"/>
  <c r="EH31" i="13"/>
  <c r="EH26" i="13"/>
  <c r="T26" i="13" s="1"/>
  <c r="EH24" i="13"/>
  <c r="S24" i="13" s="1"/>
  <c r="S19" i="13"/>
  <c r="J28" i="13"/>
  <c r="BQ13" i="13"/>
  <c r="EH13" i="13" s="1"/>
  <c r="EH16" i="13"/>
  <c r="J18" i="13"/>
  <c r="T18" i="13"/>
  <c r="T20" i="13"/>
  <c r="S20" i="13"/>
  <c r="J30" i="13"/>
  <c r="I35" i="8"/>
  <c r="AI22" i="13"/>
  <c r="S30" i="13"/>
  <c r="J24" i="13"/>
  <c r="J21" i="13"/>
  <c r="J15" i="13"/>
  <c r="S21" i="13"/>
  <c r="S29" i="13"/>
  <c r="T15" i="13"/>
  <c r="T24" i="13"/>
  <c r="S11" i="13"/>
  <c r="S14" i="13"/>
  <c r="T17" i="13"/>
  <c r="T31" i="13"/>
  <c r="J31" i="13"/>
  <c r="S31" i="13"/>
  <c r="T16" i="13"/>
  <c r="S16" i="13"/>
  <c r="J16" i="13"/>
  <c r="EH25" i="13" l="1"/>
  <c r="X9" i="9"/>
  <c r="J17" i="13"/>
  <c r="J26" i="13"/>
  <c r="S41" i="13"/>
  <c r="T41" i="13"/>
  <c r="J41" i="13"/>
  <c r="S36" i="13"/>
  <c r="J36" i="13"/>
  <c r="T36" i="13"/>
  <c r="S34" i="13"/>
  <c r="J34" i="13"/>
  <c r="T34" i="13"/>
  <c r="T25" i="13"/>
  <c r="S25" i="13"/>
  <c r="J25" i="13"/>
  <c r="J37" i="13"/>
  <c r="T37" i="13"/>
  <c r="S37" i="13"/>
  <c r="S35" i="13"/>
  <c r="J35" i="13"/>
  <c r="T35" i="13"/>
  <c r="S40" i="13"/>
  <c r="T40" i="13"/>
  <c r="J40" i="13"/>
  <c r="BQ22" i="13"/>
  <c r="BQ23" i="13" s="1"/>
  <c r="BQ33" i="13" s="1"/>
  <c r="BQ43" i="13" s="1"/>
  <c r="EH27" i="13"/>
  <c r="C23" i="4"/>
  <c r="F22" i="4"/>
  <c r="E8" i="4"/>
  <c r="AI23" i="13"/>
  <c r="AI33" i="13" s="1"/>
  <c r="AI43" i="13" s="1"/>
  <c r="J11" i="13"/>
  <c r="C22" i="4"/>
  <c r="T9" i="13"/>
  <c r="I31" i="8"/>
  <c r="J31" i="8" s="1"/>
  <c r="J32" i="8" s="1"/>
  <c r="J33" i="8" s="1"/>
  <c r="J34" i="8" s="1"/>
  <c r="J35" i="8" s="1"/>
  <c r="C21" i="4"/>
  <c r="EH22" i="13"/>
  <c r="T14" i="13"/>
  <c r="D23" i="4"/>
  <c r="D22" i="4"/>
  <c r="AH31" i="8"/>
  <c r="AI31" i="8" s="1"/>
  <c r="AJ31" i="8" s="1"/>
  <c r="AK31" i="8" s="1"/>
  <c r="J43" i="8" s="1"/>
  <c r="T38" i="13"/>
  <c r="J38" i="13"/>
  <c r="S38" i="13"/>
  <c r="AG7" i="8"/>
  <c r="AG8" i="8"/>
  <c r="K33" i="8"/>
  <c r="AJ25" i="8"/>
  <c r="AG30" i="8"/>
  <c r="AH30" i="8" s="1"/>
  <c r="AI30" i="8" s="1"/>
  <c r="AJ30" i="8" s="1"/>
  <c r="AK30" i="8" s="1"/>
  <c r="J42" i="8" s="1"/>
  <c r="AG25" i="8"/>
  <c r="AG29" i="8" s="1"/>
  <c r="AI25" i="8"/>
  <c r="E17" i="4"/>
  <c r="AI13" i="8" s="1"/>
  <c r="AI18" i="8" s="1"/>
  <c r="C17" i="4"/>
  <c r="AG13" i="8" s="1"/>
  <c r="AG18" i="8" s="1"/>
  <c r="H17" i="4"/>
  <c r="F17" i="4"/>
  <c r="AJ13" i="8" s="1"/>
  <c r="AJ18" i="8" s="1"/>
  <c r="AJ23" i="8" s="1"/>
  <c r="D17" i="4"/>
  <c r="AH13" i="8" s="1"/>
  <c r="AH18" i="8" s="1"/>
  <c r="S27" i="13"/>
  <c r="J27" i="13"/>
  <c r="T27" i="13"/>
  <c r="J39" i="13"/>
  <c r="S39" i="13"/>
  <c r="T39" i="13"/>
  <c r="K34" i="8"/>
  <c r="AH49" i="8"/>
  <c r="AI49" i="8" s="1"/>
  <c r="AJ49" i="8" s="1"/>
  <c r="AK49" i="8" s="1"/>
  <c r="J41" i="8" s="1"/>
  <c r="AH8" i="8"/>
  <c r="AH7" i="8"/>
  <c r="AI7" i="8" s="1"/>
  <c r="AJ7" i="8" s="1"/>
  <c r="CP16" i="12" s="1"/>
  <c r="CP24" i="12" s="1"/>
  <c r="AH32" i="8"/>
  <c r="AI32" i="8" s="1"/>
  <c r="AJ32" i="8" s="1"/>
  <c r="AK32" i="8" s="1"/>
  <c r="J44" i="8" s="1"/>
  <c r="AH25" i="8"/>
  <c r="AK25" i="8"/>
  <c r="S26" i="13"/>
  <c r="T28" i="13"/>
  <c r="S9" i="13"/>
  <c r="BI1" i="11"/>
  <c r="AW1" i="11"/>
  <c r="AK1" i="11"/>
  <c r="O2" i="4"/>
  <c r="Z1" i="8"/>
  <c r="AD1" i="8"/>
  <c r="J37" i="8"/>
  <c r="J59" i="8"/>
  <c r="M59" i="8" s="1"/>
  <c r="J64" i="8"/>
  <c r="M64" i="8" s="1"/>
  <c r="J69" i="8"/>
  <c r="M69" i="8" s="1"/>
  <c r="AA1" i="8"/>
  <c r="Y1" i="8"/>
  <c r="AA2" i="8"/>
  <c r="I9" i="9" s="1"/>
  <c r="M35" i="8"/>
  <c r="F15" i="4"/>
  <c r="E15" i="4"/>
  <c r="D15" i="4"/>
  <c r="C15" i="4"/>
  <c r="H15" i="4"/>
  <c r="EH43" i="13" l="1"/>
  <c r="H8" i="4"/>
  <c r="F29" i="8"/>
  <c r="Y5" i="9" s="1"/>
  <c r="U28" i="9" s="1"/>
  <c r="E24" i="4"/>
  <c r="F24" i="4"/>
  <c r="H22" i="4"/>
  <c r="EH33" i="13"/>
  <c r="AH29" i="8"/>
  <c r="EH23" i="13"/>
  <c r="C24" i="4"/>
  <c r="C25" i="4" s="1"/>
  <c r="H21" i="4"/>
  <c r="D24" i="4"/>
  <c r="D25" i="4" s="1"/>
  <c r="E25" i="4" s="1"/>
  <c r="H23" i="4"/>
  <c r="H24" i="4" s="1"/>
  <c r="J40" i="8"/>
  <c r="M40" i="8" s="1"/>
  <c r="D7" i="8" s="1"/>
  <c r="AG9" i="8"/>
  <c r="K31" i="8"/>
  <c r="K32" i="8"/>
  <c r="AK23" i="8"/>
  <c r="AK39" i="8" s="1"/>
  <c r="J68" i="8" s="1"/>
  <c r="AJ39" i="8"/>
  <c r="J63" i="8" s="1"/>
  <c r="AI29" i="8"/>
  <c r="AJ29" i="8" s="1"/>
  <c r="AK29" i="8" s="1"/>
  <c r="F37" i="8"/>
  <c r="E32" i="6"/>
  <c r="BT32" i="6" s="1"/>
  <c r="AC1" i="8"/>
  <c r="G21" i="4"/>
  <c r="AG11" i="8"/>
  <c r="AG16" i="8" s="1"/>
  <c r="AH11" i="8"/>
  <c r="AH16" i="8" s="1"/>
  <c r="AI11" i="8"/>
  <c r="AI16" i="8" s="1"/>
  <c r="AJ11" i="8"/>
  <c r="AJ16" i="8" s="1"/>
  <c r="AJ21" i="8" s="1"/>
  <c r="F25" i="4" l="1"/>
  <c r="F16" i="4"/>
  <c r="D16" i="4"/>
  <c r="H16" i="4"/>
  <c r="C16" i="4"/>
  <c r="E16" i="4"/>
  <c r="H10" i="4"/>
  <c r="G23" i="4"/>
  <c r="L31" i="8"/>
  <c r="J38" i="8"/>
  <c r="M37" i="8" s="1"/>
  <c r="D5" i="8" s="1"/>
  <c r="AH9" i="8"/>
  <c r="Q28" i="9"/>
  <c r="I28" i="9"/>
  <c r="AK21" i="8"/>
  <c r="AK37" i="8" s="1"/>
  <c r="J66" i="8" s="1"/>
  <c r="AJ37" i="8"/>
  <c r="J61" i="8" s="1"/>
  <c r="AI12" i="8" l="1"/>
  <c r="AI17" i="8" s="1"/>
  <c r="E18" i="4"/>
  <c r="G22" i="4"/>
  <c r="B12" i="4" s="1"/>
  <c r="H18" i="4"/>
  <c r="AJ12" i="8"/>
  <c r="AJ17" i="8" s="1"/>
  <c r="AJ22" i="8" s="1"/>
  <c r="F18" i="4"/>
  <c r="AL21" i="8"/>
  <c r="AL22" i="8"/>
  <c r="AG19" i="8"/>
  <c r="AG12" i="8"/>
  <c r="AG17" i="8" s="1"/>
  <c r="C18" i="4"/>
  <c r="AH12" i="8"/>
  <c r="AH17" i="8" s="1"/>
  <c r="D18" i="4"/>
  <c r="L32" i="8"/>
  <c r="AI9" i="8"/>
  <c r="AH19" i="8"/>
  <c r="AJ38" i="8" l="1"/>
  <c r="J62" i="8" s="1"/>
  <c r="M61" i="8" s="1"/>
  <c r="AK22" i="8"/>
  <c r="AK38" i="8" s="1"/>
  <c r="J67" i="8" s="1"/>
  <c r="M66" i="8" s="1"/>
  <c r="D19" i="4"/>
  <c r="AH10" i="8"/>
  <c r="AH14" i="8" s="1"/>
  <c r="C19" i="4"/>
  <c r="AG10" i="8"/>
  <c r="AG14" i="8" s="1"/>
  <c r="AG15" i="8" s="1"/>
  <c r="AG22" i="8"/>
  <c r="AG38" i="8" s="1"/>
  <c r="J48" i="8" s="1"/>
  <c r="AG34" i="8"/>
  <c r="AG44" i="8" s="1"/>
  <c r="AG35" i="8"/>
  <c r="AG46" i="8" s="1"/>
  <c r="BI23" i="11" s="1"/>
  <c r="J39" i="8"/>
  <c r="M39" i="8" s="1"/>
  <c r="D6" i="8" s="1"/>
  <c r="AG21" i="8"/>
  <c r="AG37" i="8" s="1"/>
  <c r="J47" i="8" s="1"/>
  <c r="AG23" i="8"/>
  <c r="AG39" i="8" s="1"/>
  <c r="J49" i="8" s="1"/>
  <c r="AG24" i="8"/>
  <c r="AG33" i="8" s="1"/>
  <c r="AG41" i="8"/>
  <c r="AG42" i="8" s="1"/>
  <c r="AL23" i="8"/>
  <c r="F19" i="4"/>
  <c r="AJ10" i="8"/>
  <c r="E19" i="4"/>
  <c r="AI10" i="8"/>
  <c r="AI14" i="8" s="1"/>
  <c r="L33" i="8"/>
  <c r="AJ9" i="8"/>
  <c r="AI19" i="8"/>
  <c r="AI41" i="8" s="1"/>
  <c r="AI42" i="8" s="1"/>
  <c r="AH21" i="8"/>
  <c r="AH37" i="8" s="1"/>
  <c r="J51" i="8" s="1"/>
  <c r="AH24" i="8"/>
  <c r="AH33" i="8" s="1"/>
  <c r="AH22" i="8"/>
  <c r="AH38" i="8" s="1"/>
  <c r="J52" i="8" s="1"/>
  <c r="AH34" i="8"/>
  <c r="AH44" i="8" s="1"/>
  <c r="AH51" i="8" s="1"/>
  <c r="AH35" i="8"/>
  <c r="AH46" i="8" s="1"/>
  <c r="BI25" i="11" s="1"/>
  <c r="AH41" i="8"/>
  <c r="AH42" i="8" s="1"/>
  <c r="AG51" i="8" l="1"/>
  <c r="J54" i="8"/>
  <c r="M47" i="8"/>
  <c r="AG52" i="8"/>
  <c r="J71" i="8" s="1"/>
  <c r="AG53" i="8"/>
  <c r="AG54" i="8"/>
  <c r="N31" i="8" s="1"/>
  <c r="AJ14" i="8"/>
  <c r="AJ56" i="8"/>
  <c r="O34" i="8" s="1"/>
  <c r="AK56" i="8"/>
  <c r="O35" i="8" s="1"/>
  <c r="AH15" i="8"/>
  <c r="AI15" i="8"/>
  <c r="AH23" i="8"/>
  <c r="AH39" i="8" s="1"/>
  <c r="J53" i="8" s="1"/>
  <c r="AK9" i="8"/>
  <c r="L34" i="8"/>
  <c r="L35" i="8" s="1"/>
  <c r="CP30" i="12"/>
  <c r="AJ36" i="8"/>
  <c r="AJ19" i="8"/>
  <c r="AJ41" i="8" s="1"/>
  <c r="AJ42" i="8" s="1"/>
  <c r="AH54" i="8"/>
  <c r="N32" i="8" s="1"/>
  <c r="AH52" i="8"/>
  <c r="J72" i="8" s="1"/>
  <c r="M72" i="8" s="1"/>
  <c r="AH53" i="8"/>
  <c r="M51" i="8"/>
  <c r="AI22" i="8"/>
  <c r="AI38" i="8" s="1"/>
  <c r="J57" i="8" s="1"/>
  <c r="AI34" i="8"/>
  <c r="AI44" i="8" s="1"/>
  <c r="AI51" i="8" s="1"/>
  <c r="AI35" i="8"/>
  <c r="AI46" i="8" s="1"/>
  <c r="BI27" i="11" s="1"/>
  <c r="AI21" i="8"/>
  <c r="AI37" i="8" s="1"/>
  <c r="J56" i="8" s="1"/>
  <c r="AI24" i="8"/>
  <c r="AI33" i="8" s="1"/>
  <c r="M71" i="8"/>
  <c r="M54" i="8" l="1"/>
  <c r="D11" i="8"/>
  <c r="AJ15" i="8"/>
  <c r="AI23" i="8"/>
  <c r="AI39" i="8" s="1"/>
  <c r="J58" i="8" s="1"/>
  <c r="D10" i="8" s="1"/>
  <c r="AJ35" i="8"/>
  <c r="AJ24" i="8"/>
  <c r="AJ33" i="8" s="1"/>
  <c r="AJ34" i="8"/>
  <c r="AJ44" i="8" s="1"/>
  <c r="AJ51" i="8" s="1"/>
  <c r="AK19" i="8"/>
  <c r="AK41" i="8" s="1"/>
  <c r="AK42" i="8" s="1"/>
  <c r="AI52" i="8"/>
  <c r="J73" i="8" s="1"/>
  <c r="M73" i="8" s="1"/>
  <c r="AI54" i="8"/>
  <c r="N33" i="8" s="1"/>
  <c r="AJ52" i="8"/>
  <c r="J74" i="8" s="1"/>
  <c r="M74" i="8" s="1"/>
  <c r="AJ54" i="8"/>
  <c r="N34" i="8" s="1"/>
  <c r="AI53" i="8"/>
  <c r="D9" i="8"/>
  <c r="AJ46" i="8" l="1"/>
  <c r="J76" i="8" s="1"/>
  <c r="M76" i="8" s="1"/>
  <c r="CP37" i="12"/>
  <c r="I14" i="8"/>
  <c r="M56" i="8"/>
  <c r="AK52" i="8"/>
  <c r="J75" i="8" s="1"/>
  <c r="M75" i="8" s="1"/>
  <c r="AJ53" i="8"/>
  <c r="AF53" i="8" s="1"/>
  <c r="AK24" i="8"/>
  <c r="AK33" i="8" s="1"/>
  <c r="AK34" i="8"/>
  <c r="AK44" i="8" s="1"/>
  <c r="AK51" i="8" s="1"/>
  <c r="AK54" i="8" s="1"/>
  <c r="N35" i="8" s="1"/>
  <c r="AK35" i="8"/>
  <c r="BI33" i="11" l="1"/>
  <c r="BI30" i="11"/>
  <c r="D8" i="8"/>
</calcChain>
</file>

<file path=xl/comments1.xml><?xml version="1.0" encoding="utf-8"?>
<comments xmlns="http://schemas.openxmlformats.org/spreadsheetml/2006/main">
  <authors>
    <author>Мартынов</author>
  </authors>
  <commentList>
    <comment ref="Y27" authorId="0">
      <text>
        <r>
          <rPr>
            <b/>
            <sz val="8"/>
            <color indexed="81"/>
            <rFont val="Tahoma"/>
            <family val="2"/>
            <charset val="204"/>
          </rPr>
          <t>ИПполит:</t>
        </r>
        <r>
          <rPr>
            <sz val="8"/>
            <color indexed="81"/>
            <rFont val="Tahoma"/>
            <family val="2"/>
            <charset val="204"/>
          </rPr>
          <t xml:space="preserve">
В помеченных ячейках размещены Примечания, которые Вы можете прочитать при наведении на ячейку.</t>
        </r>
      </text>
    </comment>
  </commentList>
</comments>
</file>

<file path=xl/comments10.xml><?xml version="1.0" encoding="utf-8"?>
<comments xmlns="http://schemas.openxmlformats.org/spreadsheetml/2006/main">
  <authors>
    <author>Ig</author>
    <author>КонсультантПлюс</author>
  </authors>
  <commentList>
    <comment ref="BR1" authorId="0">
      <text>
        <r>
          <rPr>
            <b/>
            <sz val="8"/>
            <color indexed="81"/>
            <rFont val="Tahoma"/>
            <family val="2"/>
            <charset val="204"/>
          </rPr>
          <t>Приказ № 58н:</t>
        </r>
        <r>
          <rPr>
            <sz val="8"/>
            <color indexed="81"/>
            <rFont val="Tahoma"/>
            <family val="2"/>
            <charset val="204"/>
          </rPr>
          <t xml:space="preserve">
В верхней части каждой страницы Декларации указываются идентификационный номер налогоплательщика (далее - ИНН).
Заполнение полей Декларации значениями текстовых, числовых, кодовых показателей осуществляется слева направо, начиная с первой (левой) ячейки.
</t>
        </r>
        <r>
          <rPr>
            <b/>
            <sz val="8"/>
            <color indexed="81"/>
            <rFont val="Tahoma"/>
            <family val="2"/>
            <charset val="204"/>
          </rPr>
          <t>Для индивидуального предпринимателя ИНН в соответствии со Свидетельством о постановке на учет в налоговом органе физического лица по месту жительства на территории Российской Федерации по форме N 12-2-4</t>
        </r>
        <r>
          <rPr>
            <sz val="8"/>
            <color indexed="81"/>
            <rFont val="Tahoma"/>
            <family val="2"/>
            <charset val="204"/>
          </rPr>
          <t>, утвержденной Приказом МНС России от 27 ноября 1998 г. N ГБ-3-12/309, или по форме N 09-2-2, утвержденной Приказом МНС России от 3 марта 2004 г. N БГ-3-09/178, или по форме N 2-1-Учет "Свидетельство о постановке на учет физического лица в налоговом органе на территории Российской Федерации", утвержденной Приказом ФНС России от 1 декабря 2006 г. N САЭ-3-09/826@.</t>
        </r>
      </text>
    </comment>
    <comment ref="CB1" authorId="1">
      <text>
        <r>
          <rPr>
            <b/>
            <sz val="8"/>
            <color indexed="81"/>
            <rFont val="Tahoma"/>
            <family val="2"/>
            <charset val="204"/>
          </rPr>
          <t>КонсультантПлюс:</t>
        </r>
        <r>
          <rPr>
            <sz val="8"/>
            <color indexed="81"/>
            <rFont val="Tahoma"/>
            <family val="2"/>
            <charset val="204"/>
          </rPr>
          <t xml:space="preserve">
Согласно приказу ФНС России от 24.01.2008 № ММ-3-13/20@, при представлении налоговой декларации ссылка на приказ, утверждающий форму налоговой декларации, не указывается.</t>
        </r>
      </text>
    </comment>
    <comment ref="BX4" authorId="0">
      <text>
        <r>
          <rPr>
            <b/>
            <sz val="8"/>
            <color indexed="81"/>
            <rFont val="Tahoma"/>
            <family val="2"/>
            <charset val="204"/>
          </rPr>
          <t>Приказ № 58н:</t>
        </r>
        <r>
          <rPr>
            <sz val="8"/>
            <color indexed="81"/>
            <rFont val="Tahoma"/>
            <family val="2"/>
            <charset val="204"/>
          </rPr>
          <t xml:space="preserve">
Страницы Декларации имеют сквозную нумерацию, начиная с титульного листа, вне зависимости от наличия (отсутствия) и количества заполняемых разделов. Порядковый номер страницы проставляется в определенном для нумерации поле.
Например, показатель "Номер страницы" (показатель "Стр."), имеющий три ячейки, записывается следующим образом: для первой страницы - 001, для второй - 002.</t>
        </r>
      </text>
    </comment>
    <comment ref="CI7" authorId="0">
      <text>
        <r>
          <rPr>
            <b/>
            <sz val="8"/>
            <color indexed="81"/>
            <rFont val="Tahoma"/>
            <family val="2"/>
            <charset val="204"/>
          </rPr>
          <t>ИПполит:</t>
        </r>
        <r>
          <rPr>
            <sz val="8"/>
            <color indexed="81"/>
            <rFont val="Tahoma"/>
            <family val="2"/>
            <charset val="204"/>
          </rPr>
          <t xml:space="preserve">
По ссылке под текстом Вы можете перейти к тексту Приказа Минфина РФ от от 22.06.2009 N 58н, которым утверждена Декларация и Порядок ее заполнения.
</t>
        </r>
        <r>
          <rPr>
            <b/>
            <sz val="8"/>
            <color indexed="81"/>
            <rFont val="Tahoma"/>
            <family val="2"/>
            <charset val="204"/>
          </rPr>
          <t>Приказ № 58н</t>
        </r>
        <r>
          <rPr>
            <sz val="8"/>
            <color indexed="81"/>
            <rFont val="Tahoma"/>
            <family val="2"/>
            <charset val="204"/>
          </rPr>
          <t xml:space="preserve">:
</t>
        </r>
        <r>
          <rPr>
            <b/>
            <sz val="8"/>
            <color indexed="81"/>
            <rFont val="Tahoma"/>
            <family val="2"/>
            <charset val="204"/>
          </rPr>
          <t>Не допускается скрепление листов Декларации</t>
        </r>
        <r>
          <rPr>
            <sz val="8"/>
            <color indexed="81"/>
            <rFont val="Tahoma"/>
            <family val="2"/>
            <charset val="204"/>
          </rPr>
          <t>, приводящее к порче бумажного носителя.</t>
        </r>
      </text>
    </comment>
    <comment ref="A9" authorId="0">
      <text>
        <r>
          <rPr>
            <b/>
            <sz val="8"/>
            <color indexed="81"/>
            <rFont val="Tahoma"/>
            <family val="2"/>
            <charset val="204"/>
          </rPr>
          <t>Приказ № 58н:</t>
        </r>
        <r>
          <rPr>
            <sz val="8"/>
            <color indexed="81"/>
            <rFont val="Tahoma"/>
            <family val="2"/>
            <charset val="204"/>
          </rPr>
          <t xml:space="preserve">
Налоговая декларация по налогу, уплачиваемому в связи с применением упрощенной системы налогообложения, заполняется налогоплательщиками, применяющими упрощенную систему налогообложения в соответствии с главой 26.2 Налогового кодекса Российской Федерации.
</t>
        </r>
        <r>
          <rPr>
            <b/>
            <sz val="8"/>
            <color indexed="81"/>
            <rFont val="Tahoma"/>
            <family val="2"/>
            <charset val="204"/>
          </rPr>
          <t>Декларация представляется по итогам налогового периода</t>
        </r>
        <r>
          <rPr>
            <sz val="8"/>
            <color indexed="81"/>
            <rFont val="Tahoma"/>
            <family val="2"/>
            <charset val="204"/>
          </rPr>
          <t xml:space="preserve">  индивидуальными предпринимателями - в налоговые органы по месту своего жительства </t>
        </r>
        <r>
          <rPr>
            <b/>
            <sz val="8"/>
            <color indexed="81"/>
            <rFont val="Tahoma"/>
            <family val="2"/>
            <charset val="204"/>
          </rPr>
          <t>не позднее 30 апреля года</t>
        </r>
        <r>
          <rPr>
            <sz val="8"/>
            <color indexed="81"/>
            <rFont val="Tahoma"/>
            <family val="2"/>
            <charset val="204"/>
          </rPr>
          <t xml:space="preserve">, следующего за истекшим налоговым периодом.
</t>
        </r>
        <r>
          <rPr>
            <b/>
            <sz val="8"/>
            <color indexed="81"/>
            <rFont val="Tahoma"/>
            <family val="2"/>
            <charset val="204"/>
          </rPr>
          <t>ИПполит</t>
        </r>
        <r>
          <rPr>
            <sz val="8"/>
            <color indexed="81"/>
            <rFont val="Tahoma"/>
            <family val="2"/>
            <charset val="204"/>
          </rPr>
          <t xml:space="preserve">: </t>
        </r>
        <r>
          <rPr>
            <i/>
            <sz val="8"/>
            <color indexed="81"/>
            <rFont val="Tahoma"/>
            <family val="2"/>
            <charset val="204"/>
          </rPr>
          <t>В нашем случае - за 2013 год не поздее 30 апреля 2014 года!</t>
        </r>
      </text>
    </comment>
    <comment ref="AD12" authorId="0">
      <text>
        <r>
          <rPr>
            <b/>
            <sz val="8"/>
            <color indexed="81"/>
            <rFont val="Tahoma"/>
            <family val="2"/>
            <charset val="204"/>
          </rPr>
          <t>Приказ № 58н:</t>
        </r>
        <r>
          <rPr>
            <sz val="8"/>
            <color indexed="81"/>
            <rFont val="Tahoma"/>
            <family val="2"/>
            <charset val="204"/>
          </rPr>
          <t xml:space="preserve">
Номер корректировки.
При представлении в налоговый орган первичной Декларации по реквизиту "Номер корректировки" проставляется "0--". При представлении уточненной Декларации указывается номер корректировки, отражающий, какая по счету уточненная Декларация представляется в налоговый орган (например, "1--", "2--" и т.д.).
При обнаружении налогоплательщиком в поданной им в налоговый орган Декларации факта неотражения или неполноты отражения сведений, а также ошибок, приводящих к занижению суммы налога, подлежащей уплате, налогоплательщик обязан внести необходимые изменения в Декларацию и представить в налоговый орган уточненную Декларацию в порядке, предусмотренном статьей 81 Кодекса.
При обнаружении налогоплательщиком в поданной им в налоговый орган Декларации недостоверных сведений, а также ошибок, не приводящих к занижению суммы налога, подлежащей уплате, налогоплательщик вправе внести необходимые изменения в Декларацию и представить в налоговый орган уточненную Декларацию в порядке, предусмотренном статьей 81 Кодекса.
Уточненная Декларация представляется в налоговый орган по форме, действовавшей в том налоговом периоде, за который вносятся соответствующие изменения. При перерасчете налоговой базы и суммы налога не учитываются результаты налоговых проверок, проведенных налоговым органом за тот налоговый период, по которому налогоплательщиком производится перерасчет налоговой базы и суммы налога</t>
        </r>
      </text>
    </comment>
    <comment ref="AV12" authorId="0">
      <text>
        <r>
          <rPr>
            <b/>
            <sz val="8"/>
            <color indexed="81"/>
            <rFont val="Tahoma"/>
            <family val="2"/>
            <charset val="204"/>
          </rPr>
          <t>Приказ № 58н:</t>
        </r>
        <r>
          <rPr>
            <sz val="8"/>
            <color indexed="81"/>
            <rFont val="Tahoma"/>
            <family val="2"/>
            <charset val="204"/>
          </rPr>
          <t xml:space="preserve">
Код налогового периода, за который представляется Декларация, в соответствии с Приложением N 1 к настоящему Порядку.
</t>
        </r>
        <r>
          <rPr>
            <b/>
            <sz val="8"/>
            <color indexed="81"/>
            <rFont val="Tahoma"/>
            <family val="2"/>
            <charset val="204"/>
          </rPr>
          <t>ИПполит</t>
        </r>
        <r>
          <rPr>
            <sz val="8"/>
            <color indexed="81"/>
            <rFont val="Tahoma"/>
            <family val="2"/>
            <charset val="204"/>
          </rPr>
          <t>:
По ссылке под текстом Вы можете перейти к этому Приложению.</t>
        </r>
      </text>
    </comment>
    <comment ref="E14" authorId="0">
      <text>
        <r>
          <rPr>
            <b/>
            <sz val="8"/>
            <color indexed="81"/>
            <rFont val="Tahoma"/>
            <family val="2"/>
            <charset val="204"/>
          </rPr>
          <t>Приказ № 58н:</t>
        </r>
        <r>
          <rPr>
            <sz val="8"/>
            <color indexed="81"/>
            <rFont val="Tahoma"/>
            <family val="2"/>
            <charset val="204"/>
          </rPr>
          <t xml:space="preserve">
Код налогового органа, в который представляется Декларация, согласно документам о постановке на учет в налоговом органе</t>
        </r>
      </text>
    </comment>
    <comment ref="BX14" authorId="0">
      <text>
        <r>
          <rPr>
            <b/>
            <sz val="8"/>
            <color indexed="81"/>
            <rFont val="Tahoma"/>
            <family val="2"/>
            <charset val="204"/>
          </rPr>
          <t>Приказ № 58н:</t>
        </r>
        <r>
          <rPr>
            <sz val="8"/>
            <color indexed="81"/>
            <rFont val="Tahoma"/>
            <family val="2"/>
            <charset val="204"/>
          </rPr>
          <t xml:space="preserve">
Код вида места представления Декларации налогоплательщиком в налоговый орган согласно Приложению N 2 к настоящему Порядку.
</t>
        </r>
        <r>
          <rPr>
            <b/>
            <sz val="8"/>
            <color indexed="81"/>
            <rFont val="Tahoma"/>
            <family val="2"/>
            <charset val="204"/>
          </rPr>
          <t>ИПполит</t>
        </r>
        <r>
          <rPr>
            <sz val="8"/>
            <color indexed="81"/>
            <rFont val="Tahoma"/>
            <family val="2"/>
            <charset val="204"/>
          </rPr>
          <t>:
По ссылке под текстом Вы можете перейти к этому Приложению.</t>
        </r>
      </text>
    </comment>
    <comment ref="A16" authorId="0">
      <text>
        <r>
          <rPr>
            <b/>
            <sz val="8"/>
            <color indexed="81"/>
            <rFont val="Tahoma"/>
            <family val="2"/>
            <charset val="204"/>
          </rPr>
          <t>Приказ № 58н:</t>
        </r>
        <r>
          <rPr>
            <sz val="8"/>
            <color indexed="81"/>
            <rFont val="Tahoma"/>
            <family val="2"/>
            <charset val="204"/>
          </rPr>
          <t xml:space="preserve">
В случае подачи Декларации индивидуальным предпринимателем - его фамилия, имя, отчество (полностью, без сокращений, в соответствии с документом, удостоверяющим личность). Отчество указывается при наличии.</t>
        </r>
      </text>
    </comment>
    <comment ref="A23" authorId="0">
      <text>
        <r>
          <rPr>
            <b/>
            <sz val="8"/>
            <color indexed="81"/>
            <rFont val="Tahoma"/>
            <family val="2"/>
            <charset val="204"/>
          </rPr>
          <t>Приказ № 58н:</t>
        </r>
        <r>
          <rPr>
            <sz val="8"/>
            <color indexed="81"/>
            <rFont val="Tahoma"/>
            <family val="2"/>
            <charset val="204"/>
          </rPr>
          <t xml:space="preserve">
Заполнение текстовых полей Декларации осуществляется заглавными печатными символами.
В случае отсутствия данных для заполнения показателя ставится прочерк. При этом прочерк представляет собой прямую линию, проведенную посередине ячеек по всей длине показателя или по правой части показателя при его неполном заполнении. Например: при указании ИНН организации "5024002119" в зоне из двенадцати ячеек показатель заполняется следующим образом: ИНН 5024002119--.
</t>
        </r>
        <r>
          <rPr>
            <b/>
            <sz val="8"/>
            <color indexed="81"/>
            <rFont val="Tahoma"/>
            <family val="2"/>
            <charset val="204"/>
          </rPr>
          <t>При распечатке на принтере</t>
        </r>
        <r>
          <rPr>
            <sz val="8"/>
            <color indexed="81"/>
            <rFont val="Tahoma"/>
            <family val="2"/>
            <charset val="204"/>
          </rPr>
          <t xml:space="preserve"> Декларации, заполненной машинным способом, </t>
        </r>
        <r>
          <rPr>
            <b/>
            <sz val="8"/>
            <color indexed="81"/>
            <rFont val="Tahoma"/>
            <family val="2"/>
            <charset val="204"/>
          </rPr>
          <t>допускается отсутствие обрамления ячеек и прочерков для незаполненных ячеек</t>
        </r>
        <r>
          <rPr>
            <sz val="8"/>
            <color indexed="81"/>
            <rFont val="Tahoma"/>
            <family val="2"/>
            <charset val="204"/>
          </rPr>
          <t xml:space="preserve">. Расположение и размеры зон значений показателей не должны изменяться. Печать знаков должна выполняться шрифтом Courier New высотой 16 - 18 пунктов.
</t>
        </r>
      </text>
    </comment>
    <comment ref="V25" authorId="0">
      <text>
        <r>
          <rPr>
            <b/>
            <sz val="8"/>
            <color indexed="81"/>
            <rFont val="Tahoma"/>
            <family val="2"/>
            <charset val="204"/>
          </rPr>
          <t>Приказ № 58н:</t>
        </r>
        <r>
          <rPr>
            <sz val="8"/>
            <color indexed="81"/>
            <rFont val="Tahoma"/>
            <family val="2"/>
            <charset val="204"/>
          </rPr>
          <t xml:space="preserve">
Код вида экономической деятельности согласно Общероссийскому классификатору видов экономической деятельности (ОКВЭД);</t>
        </r>
      </text>
    </comment>
    <comment ref="A31" authorId="0">
      <text>
        <r>
          <rPr>
            <b/>
            <sz val="8"/>
            <color indexed="81"/>
            <rFont val="Tahoma"/>
            <family val="2"/>
            <charset val="204"/>
          </rPr>
          <t>Приказ № 58н:</t>
        </r>
        <r>
          <rPr>
            <sz val="8"/>
            <color indexed="81"/>
            <rFont val="Tahoma"/>
            <family val="2"/>
            <charset val="204"/>
          </rPr>
          <t xml:space="preserve">
В разделе титульного листа "Достоверность и полноту сведений, указанных в настоящей декларации, подтверждаю" при представлении Декларации налогоплательщиком - индивидуальным предпринимателем </t>
        </r>
        <r>
          <rPr>
            <b/>
            <sz val="8"/>
            <color indexed="81"/>
            <rFont val="Tahoma"/>
            <family val="2"/>
            <charset val="204"/>
          </rPr>
          <t>проставляется только его личная подпись</t>
        </r>
        <r>
          <rPr>
            <sz val="8"/>
            <color indexed="81"/>
            <rFont val="Tahoma"/>
            <family val="2"/>
            <charset val="204"/>
          </rPr>
          <t xml:space="preserve"> в месте, отведенном для подписи, </t>
        </r>
        <r>
          <rPr>
            <b/>
            <sz val="8"/>
            <color indexed="81"/>
            <rFont val="Tahoma"/>
            <family val="2"/>
            <charset val="204"/>
          </rPr>
          <t>а также дата подписания</t>
        </r>
        <r>
          <rPr>
            <sz val="8"/>
            <color indexed="81"/>
            <rFont val="Tahoma"/>
            <family val="2"/>
            <charset val="204"/>
          </rPr>
          <t xml:space="preserve"> Декларации.</t>
        </r>
      </text>
    </comment>
    <comment ref="BK45" authorId="0">
      <text>
        <r>
          <rPr>
            <b/>
            <sz val="8"/>
            <color indexed="81"/>
            <rFont val="Tahoma"/>
            <family val="2"/>
            <charset val="204"/>
          </rPr>
          <t>Приказ № 58н:</t>
        </r>
        <r>
          <rPr>
            <sz val="8"/>
            <color indexed="81"/>
            <rFont val="Tahoma"/>
            <family val="2"/>
            <charset val="204"/>
          </rPr>
          <t xml:space="preserve">
Днем представления Декларации в налоговый орган считается:
- дата получения в налоговом органе при ее представлении лично или через представителя;
- дата отправки почтового отправления с описью вложения при ее отправке по почте;
- дата отправки по телекоммуникационным каналам, зафиксированная в подтверждении специализированного оператора связи, при ее передаче по телекоммуникационным каналам связи.</t>
        </r>
      </text>
    </comment>
  </commentList>
</comments>
</file>

<file path=xl/comments11.xml><?xml version="1.0" encoding="utf-8"?>
<comments xmlns="http://schemas.openxmlformats.org/spreadsheetml/2006/main">
  <authors>
    <author>Ig</author>
  </authors>
  <commentList>
    <comment ref="A13" authorId="0">
      <text>
        <r>
          <rPr>
            <b/>
            <sz val="8"/>
            <color indexed="81"/>
            <rFont val="Tahoma"/>
            <family val="2"/>
            <charset val="204"/>
          </rPr>
          <t>Приказ № 58н:</t>
        </r>
        <r>
          <rPr>
            <sz val="8"/>
            <color indexed="81"/>
            <rFont val="Tahoma"/>
            <family val="2"/>
            <charset val="204"/>
          </rPr>
          <t xml:space="preserve">
По коду строки 001 указывается объект налогообложения.
Налогоплательщики, объектом налогообложения у которых являются доходы, по данному коду строки указывают "1".</t>
        </r>
      </text>
    </comment>
    <comment ref="A16" authorId="0">
      <text>
        <r>
          <rPr>
            <b/>
            <sz val="8"/>
            <color indexed="81"/>
            <rFont val="Tahoma"/>
            <family val="2"/>
            <charset val="204"/>
          </rPr>
          <t>Приказ № 58н:</t>
        </r>
        <r>
          <rPr>
            <sz val="8"/>
            <color indexed="81"/>
            <rFont val="Tahoma"/>
            <family val="2"/>
            <charset val="204"/>
          </rPr>
          <t xml:space="preserve">
Показатель "Код по ОКАТО", под который отводится одиннадцать ячеек, отражается начиная с первой ячейки. Незаполненные ячейки (справа от значения кода) заполняются нулями. Например, для кода ОКАТО 12445698 в поле "Код по ОКАТО" записывается одиннадцатизначный код 12445698000.</t>
        </r>
      </text>
    </comment>
    <comment ref="BA16" authorId="0">
      <text>
        <r>
          <rPr>
            <b/>
            <sz val="8"/>
            <color indexed="81"/>
            <rFont val="Tahoma"/>
            <family val="2"/>
            <charset val="204"/>
          </rPr>
          <t>Приказ № 58н:</t>
        </r>
        <r>
          <rPr>
            <sz val="8"/>
            <color indexed="81"/>
            <rFont val="Tahoma"/>
            <family val="2"/>
            <charset val="204"/>
          </rPr>
          <t xml:space="preserve">
По коду строки 010 указывается код Общероссийского классификатора объектов административно-территориального деления ОК 019-95 по месту жительства индивидуального предпринимателя.</t>
        </r>
      </text>
    </comment>
    <comment ref="A18" authorId="0">
      <text>
        <r>
          <rPr>
            <b/>
            <sz val="8"/>
            <color indexed="81"/>
            <rFont val="Tahoma"/>
            <family val="2"/>
            <charset val="204"/>
          </rPr>
          <t>Ипполит</t>
        </r>
        <r>
          <rPr>
            <sz val="8"/>
            <color indexed="81"/>
            <rFont val="Tahoma"/>
            <family val="2"/>
            <charset val="204"/>
          </rPr>
          <t xml:space="preserve">: Смотрите по ссылке Приказ Минфина РФ от 21.12.2011 N 180н "Об утверждении Указаний о порядке применения бюджетной классификации Российской Федерации". </t>
        </r>
      </text>
    </comment>
    <comment ref="BA18" authorId="0">
      <text>
        <r>
          <rPr>
            <b/>
            <sz val="8"/>
            <color indexed="81"/>
            <rFont val="Tahoma"/>
            <family val="2"/>
            <charset val="204"/>
          </rPr>
          <t>Приказ № 58н:</t>
        </r>
        <r>
          <rPr>
            <sz val="8"/>
            <color indexed="81"/>
            <rFont val="Tahoma"/>
            <family val="2"/>
            <charset val="204"/>
          </rPr>
          <t xml:space="preserve">
По коду строки 020 указывается код бюджетной классификации Российской Федерации в соответствии с бюджетной классификацией, по которому подлежит зачислению сумма налога, уплачиваемого в связи с применением упрощенной системы налогообложения (по которому исчислена к уплате сумма авансовых платежей по налогу).</t>
        </r>
      </text>
    </comment>
    <comment ref="A20" authorId="0">
      <text>
        <r>
          <rPr>
            <b/>
            <sz val="8"/>
            <color indexed="81"/>
            <rFont val="Tahoma"/>
            <family val="2"/>
            <charset val="204"/>
          </rPr>
          <t xml:space="preserve">КонсультантПлюс: </t>
        </r>
        <r>
          <rPr>
            <sz val="8"/>
            <color indexed="81"/>
            <rFont val="Tahoma"/>
            <family val="2"/>
            <charset val="204"/>
          </rPr>
          <t>Консультация эксперта, 2010</t>
        </r>
      </text>
    </comment>
    <comment ref="BA23" authorId="0">
      <text>
        <r>
          <rPr>
            <b/>
            <sz val="8"/>
            <color indexed="81"/>
            <rFont val="Tahoma"/>
            <family val="2"/>
            <charset val="204"/>
          </rPr>
          <t>Приказ № 58н:</t>
        </r>
        <r>
          <rPr>
            <sz val="8"/>
            <color indexed="81"/>
            <rFont val="Tahoma"/>
            <family val="2"/>
            <charset val="204"/>
          </rPr>
          <t xml:space="preserve">
По коду строки 030 указывается сумма авансового платежа по налогу, уплачиваемому в связи с применением упрощенной системы налогообложения, исчисленная к уплате за первый квартал.</t>
        </r>
      </text>
    </comment>
    <comment ref="BI23" authorId="0">
      <text>
        <r>
          <rPr>
            <b/>
            <sz val="8"/>
            <color indexed="81"/>
            <rFont val="Tahoma"/>
            <family val="2"/>
            <charset val="204"/>
          </rPr>
          <t>Приказ № 58н:</t>
        </r>
        <r>
          <rPr>
            <sz val="8"/>
            <color indexed="81"/>
            <rFont val="Tahoma"/>
            <family val="2"/>
            <charset val="204"/>
          </rPr>
          <t xml:space="preserve">
Все значения стоимостных показателей указываются в полных рублях. Значения показателей менее 50 копеек отбрасываются, а 50 копеек и более округляются до полного рубля.</t>
        </r>
      </text>
    </comment>
    <comment ref="BA25" authorId="0">
      <text>
        <r>
          <rPr>
            <b/>
            <sz val="8"/>
            <color indexed="81"/>
            <rFont val="Tahoma"/>
            <family val="2"/>
            <charset val="204"/>
          </rPr>
          <t>Приказ № 58н:</t>
        </r>
        <r>
          <rPr>
            <sz val="8"/>
            <color indexed="81"/>
            <rFont val="Tahoma"/>
            <family val="2"/>
            <charset val="204"/>
          </rPr>
          <t xml:space="preserve">
По коду строки 040 указывается сумма авансового платежа по налогу, уплачиваемому в связи с применением упрощенной системы налогообложения, исчисленная к уплате за полугодие с учетом суммы авансового платежа, исчисленного за первый квартал.
</t>
        </r>
        <r>
          <rPr>
            <b/>
            <sz val="8"/>
            <color indexed="81"/>
            <rFont val="Tahoma"/>
            <family val="2"/>
            <charset val="204"/>
          </rPr>
          <t>ИПполит:</t>
        </r>
        <r>
          <rPr>
            <sz val="8"/>
            <color indexed="81"/>
            <rFont val="Tahoma"/>
            <family val="2"/>
            <charset val="204"/>
          </rPr>
          <t xml:space="preserve"> </t>
        </r>
        <r>
          <rPr>
            <i/>
            <sz val="8"/>
            <color indexed="81"/>
            <rFont val="Tahoma"/>
            <family val="2"/>
            <charset val="204"/>
          </rPr>
          <t>Другими словами - сумма наростающим итогом!</t>
        </r>
      </text>
    </comment>
    <comment ref="BA27" authorId="0">
      <text>
        <r>
          <rPr>
            <b/>
            <sz val="8"/>
            <color indexed="81"/>
            <rFont val="Tahoma"/>
            <family val="2"/>
            <charset val="204"/>
          </rPr>
          <t>ИПполит:</t>
        </r>
        <r>
          <rPr>
            <sz val="8"/>
            <color indexed="81"/>
            <rFont val="Tahoma"/>
            <family val="2"/>
            <charset val="204"/>
          </rPr>
          <t xml:space="preserve">
По коду строки 050 указывается сумма авансового платежа по налогу, уплачиваемому в связи с применением упрощенной системы налогообложения, исчисленная к уплате за девять месяцев с учетом суммы авансового платежа, исчисленного за полугодие.
</t>
        </r>
        <r>
          <rPr>
            <b/>
            <sz val="8"/>
            <color indexed="81"/>
            <rFont val="Tahoma"/>
            <family val="2"/>
            <charset val="204"/>
          </rPr>
          <t>ИПполит</t>
        </r>
        <r>
          <rPr>
            <sz val="8"/>
            <color indexed="81"/>
            <rFont val="Tahoma"/>
            <family val="2"/>
            <charset val="204"/>
          </rPr>
          <t xml:space="preserve">: </t>
        </r>
        <r>
          <rPr>
            <i/>
            <sz val="8"/>
            <color indexed="81"/>
            <rFont val="Tahoma"/>
            <family val="2"/>
            <charset val="204"/>
          </rPr>
          <t>Тоже (как строка 040) - наростающим итогом!</t>
        </r>
      </text>
    </comment>
    <comment ref="BC30" authorId="0">
      <text>
        <r>
          <rPr>
            <b/>
            <sz val="8"/>
            <color indexed="81"/>
            <rFont val="Tahoma"/>
            <family val="2"/>
            <charset val="204"/>
          </rPr>
          <t>Приказ № 58р:</t>
        </r>
        <r>
          <rPr>
            <sz val="8"/>
            <color indexed="81"/>
            <rFont val="Tahoma"/>
            <family val="2"/>
            <charset val="204"/>
          </rPr>
          <t xml:space="preserve">
По коду строки 060 указывается сумма налога, уплачиваемого в связи с применением упрощенной системы налогообложения, подлежащая уплате за налоговый период с учетом суммы авансового платежа, исчисленного за девять месяцев.
Налогоплательщики, объектом налогообложения у которых являются доходы, </t>
        </r>
        <r>
          <rPr>
            <b/>
            <sz val="8"/>
            <color indexed="81"/>
            <rFont val="Tahoma"/>
            <family val="2"/>
            <charset val="204"/>
          </rPr>
          <t>значение показателя</t>
        </r>
        <r>
          <rPr>
            <sz val="8"/>
            <color indexed="81"/>
            <rFont val="Tahoma"/>
            <family val="2"/>
            <charset val="204"/>
          </rPr>
          <t xml:space="preserve"> по данному коду строки </t>
        </r>
        <r>
          <rPr>
            <b/>
            <sz val="8"/>
            <color indexed="81"/>
            <rFont val="Tahoma"/>
            <family val="2"/>
            <charset val="204"/>
          </rPr>
          <t>определяют путем уменьшения суммы</t>
        </r>
        <r>
          <rPr>
            <sz val="8"/>
            <color indexed="81"/>
            <rFont val="Tahoma"/>
            <family val="2"/>
            <charset val="204"/>
          </rPr>
          <t xml:space="preserve"> исчисленного налога за налоговый период </t>
        </r>
        <r>
          <rPr>
            <b/>
            <sz val="8"/>
            <color indexed="81"/>
            <rFont val="Tahoma"/>
            <family val="2"/>
            <charset val="204"/>
          </rPr>
          <t>на сумму уплаченных (в пределах исчисленных сумм) за этот период страховых взносов</t>
        </r>
        <r>
          <rPr>
            <sz val="8"/>
            <color indexed="81"/>
            <rFont val="Tahoma"/>
            <family val="2"/>
            <charset val="204"/>
          </rPr>
          <t xml:space="preserve"> на обязательное пенсионное страхование, обязательное медицинское страхование и </t>
        </r>
        <r>
          <rPr>
            <b/>
            <sz val="8"/>
            <color indexed="81"/>
            <rFont val="Tahoma"/>
            <family val="2"/>
            <charset val="204"/>
          </rPr>
          <t>авансового платежа по налогу</t>
        </r>
        <r>
          <rPr>
            <sz val="8"/>
            <color indexed="81"/>
            <rFont val="Tahoma"/>
            <family val="2"/>
            <charset val="204"/>
          </rPr>
          <t>, исчисленную к уплате за девять месяцев.
Данный показатель указывается, если значение разницы между показателями по кодам строк 260, 280 и 050 больше или равно нулю.</t>
        </r>
      </text>
    </comment>
    <comment ref="BC33" authorId="0">
      <text>
        <r>
          <rPr>
            <b/>
            <sz val="8"/>
            <color indexed="81"/>
            <rFont val="Tahoma"/>
            <family val="2"/>
            <charset val="204"/>
          </rPr>
          <t>ИПполит:</t>
        </r>
        <r>
          <rPr>
            <sz val="8"/>
            <color indexed="81"/>
            <rFont val="Tahoma"/>
            <family val="2"/>
            <charset val="204"/>
          </rPr>
          <t xml:space="preserve">
По коду строки 070 указывается сумма налога, уплачиваемого в связи с применением упрощенной системы налогообложения, к уменьшению за налоговый период.
Налогоплательщики, объектом налогообложения у которых являются доходы, значение показателя по данному коду определяют как разность значений строки 050 и строки 260, за минусом значения по коду строки 280.
Данный показатель указывается, если значение разницы между показателями по кодам строк 260, 280 и 050 меньше нуля.
</t>
        </r>
      </text>
    </comment>
    <comment ref="A64" authorId="0">
      <text>
        <r>
          <rPr>
            <b/>
            <sz val="8"/>
            <color indexed="81"/>
            <rFont val="Tahoma"/>
            <family val="2"/>
            <charset val="204"/>
          </rPr>
          <t>Приказ № 58н:</t>
        </r>
        <r>
          <rPr>
            <sz val="8"/>
            <color indexed="81"/>
            <rFont val="Tahoma"/>
            <family val="2"/>
            <charset val="204"/>
          </rPr>
          <t xml:space="preserve">
Сведения, указанные в Разделе 1 Декларации, подтверждаются по строке "Достоверность и полноту сведений, указанных на данной странице, подтверждаю" подписью лица из числа лиц, указанных в пункте 3.4 настоящего Порядка, и проставляется дата подписания данного раздела.
</t>
        </r>
      </text>
    </comment>
  </commentList>
</comments>
</file>

<file path=xl/comments12.xml><?xml version="1.0" encoding="utf-8"?>
<comments xmlns="http://schemas.openxmlformats.org/spreadsheetml/2006/main">
  <authors>
    <author>Ig</author>
  </authors>
  <commentList>
    <comment ref="CC14" authorId="0">
      <text>
        <r>
          <rPr>
            <b/>
            <sz val="8"/>
            <color indexed="81"/>
            <rFont val="Tahoma"/>
            <family val="2"/>
            <charset val="204"/>
          </rPr>
          <t>Приказ № 58н:</t>
        </r>
        <r>
          <rPr>
            <sz val="8"/>
            <color indexed="81"/>
            <rFont val="Tahoma"/>
            <family val="2"/>
            <charset val="204"/>
          </rPr>
          <t xml:space="preserve">
По коду строки 201 указывается ставка налога, установленная пунктом 2 статьи 346.20 Кодекса </t>
        </r>
        <r>
          <rPr>
            <b/>
            <sz val="8"/>
            <color indexed="81"/>
            <rFont val="Tahoma"/>
            <family val="2"/>
            <charset val="204"/>
          </rPr>
          <t>в размере 6%</t>
        </r>
        <r>
          <rPr>
            <sz val="8"/>
            <color indexed="81"/>
            <rFont val="Tahoma"/>
            <family val="2"/>
            <charset val="204"/>
          </rPr>
          <t>, если объектом налогообложения являются доходы</t>
        </r>
      </text>
    </comment>
    <comment ref="CC16" authorId="0">
      <text>
        <r>
          <rPr>
            <b/>
            <sz val="8"/>
            <color indexed="81"/>
            <rFont val="Tahoma"/>
            <family val="2"/>
            <charset val="204"/>
          </rPr>
          <t>Приказ № 58н:</t>
        </r>
        <r>
          <rPr>
            <sz val="8"/>
            <color indexed="81"/>
            <rFont val="Tahoma"/>
            <family val="2"/>
            <charset val="204"/>
          </rPr>
          <t xml:space="preserve">
По коду строки 210 указывается сумма полученных налогоплательщиком доходов за налоговый период.
К таким доходам относятся:
доходы от реализации, определяемые в соответствии со статьей 249 Кодекса;
внереализационные доходы, определяемые в соответствии со статьей 250 Кодекса.
Не учитываются в составе доходов:
1) доходы, указанные в статье 251 Кодекса;
2) доходы организации, облагаемые налогом на прибыль организаций по налоговым ставкам, предусмотренным пунктами 3 и 4 статьи 284 Кодекса, в порядке, установленном главой 25 Кодекса;
3) доходы индивидуального предпринимателя, облагаемые налогом на доходы физических лиц по налоговым ставкам, предусмотренным пунктами 2, 4 и 5 статьи 224 Кодекса, в порядке, установленном главой 23 Кодекса.</t>
        </r>
      </text>
    </comment>
    <comment ref="CC18" authorId="0">
      <text>
        <r>
          <rPr>
            <b/>
            <sz val="8"/>
            <color indexed="81"/>
            <rFont val="Tahoma"/>
            <family val="2"/>
            <charset val="204"/>
          </rPr>
          <t>Приказ № 58н:</t>
        </r>
        <r>
          <rPr>
            <sz val="8"/>
            <color indexed="81"/>
            <rFont val="Tahoma"/>
            <family val="2"/>
            <charset val="204"/>
          </rPr>
          <t xml:space="preserve">
Налогоплательщики, объектом налогообложения у которых являются доходы, данную строку не заполняют.</t>
        </r>
      </text>
    </comment>
    <comment ref="CC21" authorId="0">
      <text>
        <r>
          <rPr>
            <b/>
            <sz val="8"/>
            <color indexed="81"/>
            <rFont val="Tahoma"/>
            <family val="2"/>
            <charset val="204"/>
          </rPr>
          <t>Приказ № 58н:</t>
        </r>
        <r>
          <rPr>
            <sz val="8"/>
            <color indexed="81"/>
            <rFont val="Tahoma"/>
            <family val="2"/>
            <charset val="204"/>
          </rPr>
          <t xml:space="preserve">
Налогоплательщики, объектом налогообложения у которых являются доходы, данную строку не заполняют.</t>
        </r>
      </text>
    </comment>
    <comment ref="CC24" authorId="0">
      <text>
        <r>
          <rPr>
            <b/>
            <sz val="8"/>
            <color indexed="81"/>
            <rFont val="Tahoma"/>
            <family val="2"/>
            <charset val="204"/>
          </rPr>
          <t>Приказ № 58н:</t>
        </r>
        <r>
          <rPr>
            <sz val="8"/>
            <color indexed="81"/>
            <rFont val="Tahoma"/>
            <family val="2"/>
            <charset val="204"/>
          </rPr>
          <t xml:space="preserve">
По коду строки 240 указывается налоговая база для исчисления налога за налоговый период.
Значение показателя по данному коду у налогоплательщиков, объектом налогообложения у которых являются доходы, соответствует значению показателя по коду строки 210.</t>
        </r>
      </text>
    </comment>
    <comment ref="CC27" authorId="0">
      <text>
        <r>
          <rPr>
            <b/>
            <sz val="8"/>
            <color indexed="81"/>
            <rFont val="Tahoma"/>
            <family val="2"/>
            <charset val="204"/>
          </rPr>
          <t>Приказ № 58н:</t>
        </r>
        <r>
          <rPr>
            <sz val="8"/>
            <color indexed="81"/>
            <rFont val="Tahoma"/>
            <family val="2"/>
            <charset val="204"/>
          </rPr>
          <t xml:space="preserve">
Налогоплательщики, объектом налогообложения у которых являются доходы, данную строку не заполняют.</t>
        </r>
      </text>
    </comment>
    <comment ref="CC30" authorId="0">
      <text>
        <r>
          <rPr>
            <b/>
            <sz val="8"/>
            <color indexed="81"/>
            <rFont val="Tahoma"/>
            <family val="2"/>
            <charset val="204"/>
          </rPr>
          <t>Приказ № 58н:</t>
        </r>
        <r>
          <rPr>
            <sz val="8"/>
            <color indexed="81"/>
            <rFont val="Tahoma"/>
            <family val="2"/>
            <charset val="204"/>
          </rPr>
          <t xml:space="preserve">
По коду строки 260 указывается сумма налога, исчисленная исходя из ставки налога и налоговой базы, определяемой нарастающим итогом с начала налогового периода до его окончания (значение показателя по коду строки 240, умноженное на значение показателя по коду строки 201 и деленное на 100).</t>
        </r>
      </text>
    </comment>
    <comment ref="CE33" authorId="0">
      <text>
        <r>
          <rPr>
            <b/>
            <sz val="8"/>
            <color indexed="81"/>
            <rFont val="Tahoma"/>
            <family val="2"/>
            <charset val="204"/>
          </rPr>
          <t>Приказ № 58н:</t>
        </r>
        <r>
          <rPr>
            <sz val="8"/>
            <color indexed="81"/>
            <rFont val="Tahoma"/>
            <family val="2"/>
            <charset val="204"/>
          </rPr>
          <t xml:space="preserve">
Налогоплательщики, объектом налогообложения у которых являются доходы, данную строку не заполняют.</t>
        </r>
      </text>
    </comment>
    <comment ref="CF37" authorId="0">
      <text>
        <r>
          <rPr>
            <b/>
            <sz val="8"/>
            <color indexed="81"/>
            <rFont val="Tahoma"/>
            <family val="2"/>
            <charset val="204"/>
          </rPr>
          <t>ИПполит:</t>
        </r>
        <r>
          <rPr>
            <sz val="8"/>
            <color indexed="81"/>
            <rFont val="Tahoma"/>
            <family val="2"/>
            <charset val="204"/>
          </rPr>
          <t xml:space="preserve">
По коду строки 280 налогоплательщиками (Индивидуальными предпринимателями, не производящих выплат и иных вознаграждений физическим лицам и уплачивающих страховые взносы в Пенсионный фонд Российской Федерации и фонды обязательного медицинского страхования в размере, определяемом исходя из стоимости страхового года), объектом налогообложения у которых являются доходы, указывается сумма уплаченных (в пределах исчисленных сумм) за налоговый период страховых взносов на обязательное пенсионное страхование, обязательное медицинское страхование.</t>
        </r>
      </text>
    </comment>
  </commentList>
</comments>
</file>

<file path=xl/comments13.xml><?xml version="1.0" encoding="utf-8"?>
<comments xmlns="http://schemas.openxmlformats.org/spreadsheetml/2006/main">
  <authors>
    <author>Мартынов</author>
  </authors>
  <commentList>
    <comment ref="A14" authorId="0">
      <text>
        <r>
          <rPr>
            <b/>
            <sz val="9"/>
            <color indexed="81"/>
            <rFont val="Tahoma"/>
            <family val="2"/>
            <charset val="204"/>
          </rPr>
          <t xml:space="preserve">ИП Мартынов:
</t>
        </r>
        <r>
          <rPr>
            <sz val="9"/>
            <color indexed="81"/>
            <rFont val="Tahoma"/>
            <family val="2"/>
            <charset val="204"/>
          </rPr>
          <t xml:space="preserve">
После оплаты счета </t>
        </r>
        <r>
          <rPr>
            <b/>
            <sz val="9"/>
            <color indexed="81"/>
            <rFont val="Tahoma"/>
            <family val="2"/>
            <charset val="204"/>
          </rPr>
          <t>не забудьте прислать на ippolite@byx.ru адрес Вашей электронной почты</t>
        </r>
        <r>
          <rPr>
            <sz val="9"/>
            <color indexed="81"/>
            <rFont val="Tahoma"/>
            <family val="2"/>
            <charset val="204"/>
          </rPr>
          <t>, на которую мы вышлем Вам полную версию Ипполита на 2013 год и будем регулярно рассылать Новости, комментарии, рекомендации по налогообложению ИП на упрощенной системе налогообложения.</t>
        </r>
      </text>
    </comment>
  </commentList>
</comments>
</file>

<file path=xl/comments2.xml><?xml version="1.0" encoding="utf-8"?>
<comments xmlns="http://schemas.openxmlformats.org/spreadsheetml/2006/main">
  <authors>
    <author>Ig</author>
  </authors>
  <commentList>
    <comment ref="A3" authorId="0">
      <text>
        <r>
          <rPr>
            <b/>
            <sz val="8"/>
            <color indexed="81"/>
            <rFont val="Tahoma"/>
            <family val="2"/>
            <charset val="204"/>
          </rPr>
          <t>ИПполит:</t>
        </r>
        <r>
          <rPr>
            <sz val="8"/>
            <color indexed="81"/>
            <rFont val="Tahoma"/>
            <family val="2"/>
            <charset val="204"/>
          </rPr>
          <t xml:space="preserve">
Для заполнения карточки Вам потребуются следующие документы:
1. Свидетельство о постановке на учёт в налоговом органе физического лица по месту жительства на территории Российской Федерации (</t>
        </r>
        <r>
          <rPr>
            <b/>
            <sz val="8"/>
            <color indexed="81"/>
            <rFont val="Tahoma"/>
            <family val="2"/>
            <charset val="204"/>
          </rPr>
          <t>ИНН</t>
        </r>
        <r>
          <rPr>
            <sz val="8"/>
            <color indexed="81"/>
            <rFont val="Tahoma"/>
            <family val="2"/>
            <charset val="204"/>
          </rPr>
          <t xml:space="preserve">)
2. Свидетельство о государственной регистрации физического лица в качестве индивидуального предпринимателя (форма № Р61001 </t>
        </r>
        <r>
          <rPr>
            <b/>
            <sz val="8"/>
            <color indexed="81"/>
            <rFont val="Tahoma"/>
            <family val="2"/>
            <charset val="204"/>
          </rPr>
          <t>ОГРНИП</t>
        </r>
        <r>
          <rPr>
            <sz val="8"/>
            <color indexed="81"/>
            <rFont val="Tahoma"/>
            <family val="2"/>
            <charset val="204"/>
          </rPr>
          <t>)
3. Уведомление о регистрации физического лица в территориальном органе Пенсионного фонда Российской Федерации по месту жительства (</t>
        </r>
        <r>
          <rPr>
            <b/>
            <sz val="8"/>
            <color indexed="81"/>
            <rFont val="Tahoma"/>
            <family val="2"/>
            <charset val="204"/>
          </rPr>
          <t>ПФР</t>
        </r>
        <r>
          <rPr>
            <sz val="8"/>
            <color indexed="81"/>
            <rFont val="Tahoma"/>
            <family val="2"/>
            <charset val="204"/>
          </rPr>
          <t>)
4. Уведомление о присвоении кодов Федеральной службы государственной статистики (</t>
        </r>
        <r>
          <rPr>
            <b/>
            <sz val="8"/>
            <color indexed="81"/>
            <rFont val="Tahoma"/>
            <family val="2"/>
            <charset val="204"/>
          </rPr>
          <t>Росстат</t>
        </r>
        <r>
          <rPr>
            <sz val="8"/>
            <color indexed="81"/>
            <rFont val="Tahoma"/>
            <family val="2"/>
            <charset val="204"/>
          </rPr>
          <t>)
5. Справка об открытии расчетного счета в банке (</t>
        </r>
        <r>
          <rPr>
            <b/>
            <sz val="8"/>
            <color indexed="81"/>
            <rFont val="Tahoma"/>
            <family val="2"/>
            <charset val="204"/>
          </rPr>
          <t>Счет</t>
        </r>
        <r>
          <rPr>
            <sz val="8"/>
            <color indexed="81"/>
            <rFont val="Tahoma"/>
            <family val="2"/>
            <charset val="204"/>
          </rPr>
          <t>)
6. Выписка из Единого государственного реестра индивидуальных предпринимателей (</t>
        </r>
        <r>
          <rPr>
            <b/>
            <sz val="8"/>
            <color indexed="81"/>
            <rFont val="Tahoma"/>
            <family val="2"/>
            <charset val="204"/>
          </rPr>
          <t>ЕГРИП</t>
        </r>
        <r>
          <rPr>
            <sz val="8"/>
            <color indexed="81"/>
            <rFont val="Tahoma"/>
            <family val="2"/>
            <charset val="204"/>
          </rPr>
          <t xml:space="preserve">)
7. Информационное письмо о подаче заявления о переходе на упрощенную систему налогообложения (форма № 26.2-7 </t>
        </r>
        <r>
          <rPr>
            <b/>
            <sz val="8"/>
            <color indexed="81"/>
            <rFont val="Tahoma"/>
            <family val="2"/>
            <charset val="204"/>
          </rPr>
          <t>УСН</t>
        </r>
        <r>
          <rPr>
            <sz val="8"/>
            <color indexed="81"/>
            <rFont val="Tahoma"/>
            <family val="2"/>
            <charset val="204"/>
          </rPr>
          <t>)
Кроме того у Вас дожны быть еще документы:</t>
        </r>
      </text>
    </comment>
    <comment ref="B13" authorId="0">
      <text>
        <r>
          <rPr>
            <sz val="8"/>
            <color indexed="81"/>
            <rFont val="Tahoma"/>
            <family val="2"/>
            <charset val="204"/>
          </rPr>
          <t xml:space="preserve">
Повторите ввод побуквенно заглавными буквами</t>
        </r>
      </text>
    </comment>
  </commentList>
</comments>
</file>

<file path=xl/comments3.xml><?xml version="1.0" encoding="utf-8"?>
<comments xmlns="http://schemas.openxmlformats.org/spreadsheetml/2006/main">
  <authors>
    <author>Ig</author>
  </authors>
  <commentList>
    <comment ref="B6" authorId="0">
      <text>
        <r>
          <rPr>
            <b/>
            <sz val="8"/>
            <color indexed="81"/>
            <rFont val="Tahoma"/>
            <family val="2"/>
            <charset val="204"/>
          </rPr>
          <t>ИПполит:</t>
        </r>
        <r>
          <rPr>
            <sz val="8"/>
            <color indexed="81"/>
            <rFont val="Tahoma"/>
            <family val="2"/>
            <charset val="204"/>
          </rPr>
          <t xml:space="preserve">
МРОТ - </t>
        </r>
        <r>
          <rPr>
            <b/>
            <sz val="8"/>
            <color indexed="81"/>
            <rFont val="Tahoma"/>
            <family val="2"/>
            <charset val="204"/>
          </rPr>
          <t>минимальный размер оплаты труда</t>
        </r>
        <r>
          <rPr>
            <sz val="8"/>
            <color indexed="81"/>
            <rFont val="Tahoma"/>
            <family val="2"/>
            <charset val="204"/>
          </rPr>
          <t>, установленный федеральным законом на начало финансового года (2013 год), за который уплачиваются страховые взносы.</t>
        </r>
      </text>
    </comment>
    <comment ref="C6" authorId="0">
      <text>
        <r>
          <rPr>
            <b/>
            <sz val="8"/>
            <color indexed="81"/>
            <rFont val="Tahoma"/>
            <family val="2"/>
            <charset val="204"/>
          </rPr>
          <t>212-ФЗ:</t>
        </r>
        <r>
          <rPr>
            <sz val="8"/>
            <color indexed="81"/>
            <rFont val="Tahoma"/>
            <family val="2"/>
            <charset val="204"/>
          </rPr>
          <t xml:space="preserve">
Плательщики страховых взносов (</t>
        </r>
        <r>
          <rPr>
            <b/>
            <sz val="8"/>
            <color indexed="81"/>
            <rFont val="Tahoma"/>
            <family val="2"/>
            <charset val="204"/>
          </rPr>
          <t>Индивидуальные предприниматели</t>
        </r>
        <r>
          <rPr>
            <sz val="8"/>
            <color indexed="81"/>
            <rFont val="Tahoma"/>
            <family val="2"/>
            <charset val="204"/>
          </rPr>
          <t xml:space="preserve">) </t>
        </r>
        <r>
          <rPr>
            <b/>
            <sz val="8"/>
            <color indexed="81"/>
            <rFont val="Tahoma"/>
            <family val="2"/>
            <charset val="204"/>
          </rPr>
          <t>уплачивают</t>
        </r>
        <r>
          <rPr>
            <sz val="8"/>
            <color indexed="81"/>
            <rFont val="Tahoma"/>
            <family val="2"/>
            <charset val="204"/>
          </rPr>
          <t xml:space="preserve"> соответствующие страховые взносы </t>
        </r>
        <r>
          <rPr>
            <b/>
            <sz val="8"/>
            <color indexed="81"/>
            <rFont val="Tahoma"/>
            <family val="2"/>
            <charset val="204"/>
          </rPr>
          <t>в Пенсионный фонд</t>
        </r>
        <r>
          <rPr>
            <sz val="8"/>
            <color indexed="81"/>
            <rFont val="Tahoma"/>
            <family val="2"/>
            <charset val="204"/>
          </rPr>
          <t xml:space="preserve"> Российской Федерации и </t>
        </r>
        <r>
          <rPr>
            <b/>
            <sz val="8"/>
            <color indexed="81"/>
            <rFont val="Tahoma"/>
            <family val="2"/>
            <charset val="204"/>
          </rPr>
          <t>Федеральный фонд обязательного медицинского страхования</t>
        </r>
        <r>
          <rPr>
            <sz val="8"/>
            <color indexed="81"/>
            <rFont val="Tahoma"/>
            <family val="2"/>
            <charset val="204"/>
          </rPr>
          <t xml:space="preserve"> в фиксированных размерах, определяемых:
</t>
        </r>
        <r>
          <rPr>
            <b/>
            <sz val="8"/>
            <color indexed="81"/>
            <rFont val="Tahoma"/>
            <family val="2"/>
            <charset val="204"/>
          </rPr>
          <t>ПФР</t>
        </r>
        <r>
          <rPr>
            <sz val="8"/>
            <color indexed="81"/>
            <rFont val="Tahoma"/>
            <family val="2"/>
            <charset val="204"/>
          </rPr>
          <t xml:space="preserve">: Фиксированный размер страхового взноса по обязательному пенсионному страхованию определяется как произведение </t>
        </r>
        <r>
          <rPr>
            <i/>
            <sz val="8"/>
            <color indexed="81"/>
            <rFont val="Tahoma"/>
            <family val="2"/>
            <charset val="204"/>
          </rPr>
          <t>двукратного</t>
        </r>
        <r>
          <rPr>
            <sz val="8"/>
            <color indexed="81"/>
            <rFont val="Tahoma"/>
            <family val="2"/>
            <charset val="204"/>
          </rPr>
          <t xml:space="preserve"> минимального размера оплаты труда, установленного федеральным законом на начало финансового года, за который уплачиваются страховые взносы, и тарифа страховых взносов в Пенсионный фонд Российской Федерации, увеличенное в 12 раз.
</t>
        </r>
        <r>
          <rPr>
            <b/>
            <sz val="8"/>
            <color indexed="81"/>
            <rFont val="Tahoma"/>
            <family val="2"/>
            <charset val="204"/>
          </rPr>
          <t>ФФОМС</t>
        </r>
        <r>
          <rPr>
            <sz val="8"/>
            <color indexed="81"/>
            <rFont val="Tahoma"/>
            <family val="2"/>
            <charset val="204"/>
          </rPr>
          <t>: Фиксированный размер страхового взноса по обязательному медицинскому страхованию определяется как произведение минимального размера оплаты труда, установленного федеральным законом на начало финансового года, за который уплачиваются страховые взносы, и тарифа страховых взносов в Федеральный фонд обязательного медицинского страхования, увеличенное в 12 раз.</t>
        </r>
      </text>
    </comment>
    <comment ref="E6" authorId="0">
      <text>
        <r>
          <rPr>
            <b/>
            <sz val="8"/>
            <color indexed="81"/>
            <rFont val="Tahoma"/>
            <family val="2"/>
            <charset val="204"/>
          </rPr>
          <t>212-ФЗ:</t>
        </r>
        <r>
          <rPr>
            <sz val="8"/>
            <color indexed="81"/>
            <rFont val="Tahoma"/>
            <family val="2"/>
            <charset val="204"/>
          </rPr>
          <t xml:space="preserve">
Тариф страхового взноса - размер страхового взноса на единицу измерения базы для начисления страховых взносов.
Применяются следующие тарифы страховых взносов:
- Пенсионный фонд Российской Федерации - </t>
        </r>
        <r>
          <rPr>
            <b/>
            <sz val="8"/>
            <color indexed="81"/>
            <rFont val="Tahoma"/>
            <family val="2"/>
            <charset val="204"/>
          </rPr>
          <t>26 процентов</t>
        </r>
        <r>
          <rPr>
            <sz val="8"/>
            <color indexed="81"/>
            <rFont val="Tahoma"/>
            <family val="2"/>
            <charset val="204"/>
          </rPr>
          <t xml:space="preserve">;
- Федеральный фонд обязательного медицинского страхования - с 1 января 2012 года - </t>
        </r>
        <r>
          <rPr>
            <b/>
            <sz val="8"/>
            <color indexed="81"/>
            <rFont val="Tahoma"/>
            <family val="2"/>
            <charset val="204"/>
          </rPr>
          <t>5,1 процента</t>
        </r>
      </text>
    </comment>
    <comment ref="F6" authorId="0">
      <text>
        <r>
          <rPr>
            <b/>
            <sz val="8"/>
            <color indexed="81"/>
            <rFont val="Tahoma"/>
            <family val="2"/>
            <charset val="204"/>
          </rPr>
          <t>212-ФЗ:</t>
        </r>
        <r>
          <rPr>
            <sz val="8"/>
            <color indexed="81"/>
            <rFont val="Tahoma"/>
            <family val="2"/>
            <charset val="204"/>
          </rPr>
          <t xml:space="preserve">
Календарным месяцем начала деятельности признается:
для индивидуального предпринимателя - календарный </t>
        </r>
        <r>
          <rPr>
            <b/>
            <sz val="8"/>
            <color indexed="81"/>
            <rFont val="Tahoma"/>
            <family val="2"/>
            <charset val="204"/>
          </rPr>
          <t>месяц, в котором произведена его государственная регистрация</t>
        </r>
        <r>
          <rPr>
            <sz val="8"/>
            <color indexed="81"/>
            <rFont val="Tahoma"/>
            <family val="2"/>
            <charset val="204"/>
          </rPr>
          <t xml:space="preserve"> в качестве индивидуального предпринимателя.</t>
        </r>
      </text>
    </comment>
    <comment ref="G6" authorId="0">
      <text>
        <r>
          <rPr>
            <b/>
            <sz val="8"/>
            <color indexed="81"/>
            <rFont val="Tahoma"/>
            <family val="2"/>
            <charset val="204"/>
          </rPr>
          <t>212-ФЗ:</t>
        </r>
        <r>
          <rPr>
            <sz val="8"/>
            <color indexed="81"/>
            <rFont val="Tahoma"/>
            <family val="2"/>
            <charset val="204"/>
          </rPr>
          <t xml:space="preserve">
Если плательщики страховых взносов </t>
        </r>
        <r>
          <rPr>
            <b/>
            <sz val="8"/>
            <color indexed="81"/>
            <rFont val="Tahoma"/>
            <family val="2"/>
            <charset val="204"/>
          </rPr>
          <t>начинают</t>
        </r>
        <r>
          <rPr>
            <sz val="8"/>
            <color indexed="81"/>
            <rFont val="Tahoma"/>
            <family val="2"/>
            <charset val="204"/>
          </rPr>
          <t xml:space="preserve"> осуществлять предпринимательскую либо иную профессиональную деятельность </t>
        </r>
        <r>
          <rPr>
            <b/>
            <sz val="8"/>
            <color indexed="81"/>
            <rFont val="Tahoma"/>
            <family val="2"/>
            <charset val="204"/>
          </rPr>
          <t>после начала очередного расчетного периода</t>
        </r>
        <r>
          <rPr>
            <sz val="8"/>
            <color indexed="81"/>
            <rFont val="Tahoma"/>
            <family val="2"/>
            <charset val="204"/>
          </rPr>
          <t xml:space="preserve">, фиксированный размер страховых взносов, подлежащих уплате ими за этот расчетный период, </t>
        </r>
        <r>
          <rPr>
            <b/>
            <sz val="8"/>
            <color indexed="81"/>
            <rFont val="Tahoma"/>
            <family val="2"/>
            <charset val="204"/>
          </rPr>
          <t>определяется пропорционально количеству календарных месяцев начиная с календарного месяца начала деятельности</t>
        </r>
        <r>
          <rPr>
            <sz val="8"/>
            <color indexed="81"/>
            <rFont val="Tahoma"/>
            <family val="2"/>
            <charset val="204"/>
          </rPr>
          <t xml:space="preserve">. 
</t>
        </r>
        <r>
          <rPr>
            <b/>
            <sz val="8"/>
            <color indexed="81"/>
            <rFont val="Tahoma"/>
            <family val="2"/>
            <charset val="204"/>
          </rPr>
          <t>За неполный месяц</t>
        </r>
        <r>
          <rPr>
            <sz val="8"/>
            <color indexed="81"/>
            <rFont val="Tahoma"/>
            <family val="2"/>
            <charset val="204"/>
          </rPr>
          <t xml:space="preserve"> деятельности фиксированный размер страховых взносов определяется </t>
        </r>
        <r>
          <rPr>
            <b/>
            <sz val="8"/>
            <color indexed="81"/>
            <rFont val="Tahoma"/>
            <family val="2"/>
            <charset val="204"/>
          </rPr>
          <t>пропорционально количеству календарных дней этого месяца</t>
        </r>
        <r>
          <rPr>
            <sz val="8"/>
            <color indexed="81"/>
            <rFont val="Tahoma"/>
            <family val="2"/>
            <charset val="204"/>
          </rPr>
          <t>.</t>
        </r>
      </text>
    </comment>
    <comment ref="C7" authorId="0">
      <text>
        <r>
          <rPr>
            <b/>
            <sz val="8"/>
            <color indexed="81"/>
            <rFont val="Tahoma"/>
            <family val="2"/>
            <charset val="204"/>
          </rPr>
          <t>ИПполит:</t>
        </r>
        <r>
          <rPr>
            <sz val="8"/>
            <color indexed="81"/>
            <rFont val="Tahoma"/>
            <family val="2"/>
            <charset val="204"/>
          </rPr>
          <t xml:space="preserve">
Пенсионный фонд Российской Федерации</t>
        </r>
      </text>
    </comment>
    <comment ref="D7" authorId="0">
      <text>
        <r>
          <rPr>
            <sz val="8"/>
            <color indexed="81"/>
            <rFont val="Tahoma"/>
            <family val="2"/>
            <charset val="204"/>
          </rPr>
          <t xml:space="preserve">
Страховая часть трудовой пенсии </t>
        </r>
      </text>
    </comment>
    <comment ref="E7" authorId="0">
      <text>
        <r>
          <rPr>
            <b/>
            <sz val="8"/>
            <color indexed="81"/>
            <rFont val="Tahoma"/>
            <family val="2"/>
            <charset val="204"/>
          </rPr>
          <t>167-ФЗ:</t>
        </r>
        <r>
          <rPr>
            <sz val="8"/>
            <color indexed="81"/>
            <rFont val="Tahoma"/>
            <family val="2"/>
            <charset val="204"/>
          </rPr>
          <t xml:space="preserve">
На финансирование страховой части трудовой пенсии:
для лиц 1966 года рождения и старше: 26 процентов 
для лиц 1967 года рождения и моложе: 20 процентов</t>
        </r>
      </text>
    </comment>
    <comment ref="D8" authorId="0">
      <text>
        <r>
          <rPr>
            <sz val="8"/>
            <color indexed="81"/>
            <rFont val="Tahoma"/>
            <family val="2"/>
            <charset val="204"/>
          </rPr>
          <t xml:space="preserve">
Накопительная часть трудовой пенсии </t>
        </r>
      </text>
    </comment>
    <comment ref="E8" authorId="0">
      <text>
        <r>
          <rPr>
            <b/>
            <sz val="8"/>
            <color indexed="81"/>
            <rFont val="Tahoma"/>
            <family val="2"/>
            <charset val="204"/>
          </rPr>
          <t>167-ФЗ</t>
        </r>
        <r>
          <rPr>
            <sz val="8"/>
            <color indexed="81"/>
            <rFont val="Tahoma"/>
            <family val="2"/>
            <charset val="204"/>
          </rPr>
          <t>:
На финансирование накопительной части трудовой пенсии:
для лиц 1966 года рождения и старше: 0 процентов 
для лиц 1967 года рождения и моложе: 6 процентов</t>
        </r>
      </text>
    </comment>
    <comment ref="C9" authorId="0">
      <text>
        <r>
          <rPr>
            <b/>
            <sz val="8"/>
            <color indexed="81"/>
            <rFont val="Tahoma"/>
            <family val="2"/>
            <charset val="204"/>
          </rPr>
          <t>ИПполит:</t>
        </r>
        <r>
          <rPr>
            <sz val="8"/>
            <color indexed="81"/>
            <rFont val="Tahoma"/>
            <family val="2"/>
            <charset val="204"/>
          </rPr>
          <t xml:space="preserve">
Федеральный фонд обязательного медицинского страхования</t>
        </r>
      </text>
    </comment>
  </commentList>
</comments>
</file>

<file path=xl/comments4.xml><?xml version="1.0" encoding="utf-8"?>
<comments xmlns="http://schemas.openxmlformats.org/spreadsheetml/2006/main">
  <authors>
    <author>Ig</author>
  </authors>
  <commentList>
    <comment ref="A7" authorId="0">
      <text>
        <r>
          <rPr>
            <b/>
            <sz val="8"/>
            <color indexed="81"/>
            <rFont val="Tahoma"/>
            <family val="2"/>
            <charset val="204"/>
          </rPr>
          <t>Приказ № 135н:</t>
        </r>
        <r>
          <rPr>
            <sz val="8"/>
            <color indexed="81"/>
            <rFont val="Tahoma"/>
            <family val="2"/>
            <charset val="204"/>
          </rPr>
          <t xml:space="preserve">
Индивидуальные предприниматели, применяющие упрощенную систему налогообложения, </t>
        </r>
        <r>
          <rPr>
            <b/>
            <sz val="8"/>
            <color indexed="81"/>
            <rFont val="Tahoma"/>
            <family val="2"/>
            <charset val="204"/>
          </rPr>
          <t>ведут Книгу учета доходов и расходов индивидуальных предпринимателей</t>
        </r>
        <r>
          <rPr>
            <sz val="8"/>
            <color indexed="81"/>
            <rFont val="Tahoma"/>
            <family val="2"/>
            <charset val="204"/>
          </rPr>
          <t xml:space="preserve">, применяющих упрощенную систему налогообложения, в которой в хронологической последовательности на основе первичных документов позиционным способом отражают все хозяйственные операции за отчетный (налоговый) период.
Книга учета доходов и расходов может вестись как на бумажных носителях, так и в электронном виде. При ведении Книги учета доходов и расходов в электронном виде налогоплательщики </t>
        </r>
        <r>
          <rPr>
            <b/>
            <sz val="8"/>
            <color indexed="81"/>
            <rFont val="Tahoma"/>
            <family val="2"/>
            <charset val="204"/>
          </rPr>
          <t>обязаны</t>
        </r>
        <r>
          <rPr>
            <sz val="8"/>
            <color indexed="81"/>
            <rFont val="Tahoma"/>
            <family val="2"/>
            <charset val="204"/>
          </rPr>
          <t xml:space="preserve"> по окончании отчетного (налогового) периода </t>
        </r>
        <r>
          <rPr>
            <b/>
            <sz val="8"/>
            <color indexed="81"/>
            <rFont val="Tahoma"/>
            <family val="2"/>
            <charset val="204"/>
          </rPr>
          <t>вывести ее на бумажные носители</t>
        </r>
        <r>
          <rPr>
            <sz val="8"/>
            <color indexed="81"/>
            <rFont val="Tahoma"/>
            <family val="2"/>
            <charset val="204"/>
          </rPr>
          <t>. На каждый очередной налоговый период открывается новая Книга учета доходов и расходов.</t>
        </r>
      </text>
    </comment>
  </commentList>
</comments>
</file>

<file path=xl/comments5.xml><?xml version="1.0" encoding="utf-8"?>
<comments xmlns="http://schemas.openxmlformats.org/spreadsheetml/2006/main">
  <authors>
    <author>Ig</author>
  </authors>
  <commentList>
    <comment ref="A5" authorId="0">
      <text>
        <r>
          <rPr>
            <sz val="8"/>
            <color indexed="81"/>
            <rFont val="Tahoma"/>
            <family val="2"/>
            <charset val="204"/>
          </rPr>
          <t>В графе 1 указывается порядковый номер регистрируемой операции.</t>
        </r>
      </text>
    </comment>
    <comment ref="F5" authorId="0">
      <text>
        <r>
          <rPr>
            <sz val="8"/>
            <color indexed="81"/>
            <rFont val="Tahoma"/>
            <family val="2"/>
            <charset val="204"/>
          </rPr>
          <t xml:space="preserve">
В графе 2 указывается дата и номер первичного документа, на основании которого осуществлена регистрируемая операция.</t>
        </r>
      </text>
    </comment>
    <comment ref="T5" authorId="0">
      <text>
        <r>
          <rPr>
            <sz val="8"/>
            <color indexed="81"/>
            <rFont val="Tahoma"/>
            <family val="2"/>
            <charset val="204"/>
          </rPr>
          <t xml:space="preserve">
В графе 3 указывается содержание регистрируемой операции.</t>
        </r>
      </text>
    </comment>
    <comment ref="BP5" authorId="0">
      <text>
        <r>
          <rPr>
            <sz val="8"/>
            <color indexed="81"/>
            <rFont val="Tahoma"/>
            <family val="2"/>
            <charset val="204"/>
          </rPr>
          <t>В графе 4 согласно пункту 1 статьи 346.15 Кодекса отражаются доходы.
К таким доходам относятся:
доходы от реализации, определяемые в соответствии со статьей 249 Кодекса;
внереализационные доходы, определяемые в соответствии со статьей 250 Кодекса.
Не учитываются в составе доходов:
1) доходы, указанные в статье 251 Кодекса;
2) доходы организации, облагаемые налогом на прибыль организаций по налоговым ставкам, предусмотренным пунктами 3 и 4 статьи 284 Кодекса, в порядке, установленном главой 25 Кодекса;
3) доходы индивидуального предпринимателя, облагаемые налогом на доходы физических лиц по налоговым ставкам, предусмотренным пунктами 2, 4 и 5 статьи 224 Кодекса, в порядке, установленном главой 23 Кодекса.</t>
        </r>
      </text>
    </comment>
    <comment ref="CI5" authorId="0">
      <text>
        <r>
          <rPr>
            <sz val="8"/>
            <color indexed="81"/>
            <rFont val="Tahoma"/>
            <family val="2"/>
            <charset val="204"/>
          </rPr>
          <t xml:space="preserve">
</t>
        </r>
        <r>
          <rPr>
            <b/>
            <sz val="8"/>
            <color indexed="81"/>
            <rFont val="Tahoma"/>
            <family val="2"/>
            <charset val="204"/>
          </rPr>
          <t>Налогоплательщик</t>
        </r>
        <r>
          <rPr>
            <sz val="8"/>
            <color indexed="81"/>
            <rFont val="Tahoma"/>
            <family val="2"/>
            <charset val="204"/>
          </rPr>
          <t xml:space="preserve">, применяющий упрощенную систему налогообложения </t>
        </r>
        <r>
          <rPr>
            <b/>
            <sz val="8"/>
            <color indexed="81"/>
            <rFont val="Tahoma"/>
            <family val="2"/>
            <charset val="204"/>
          </rPr>
          <t>с объектом налогообложения в виде доходов, в графе 5 отражает</t>
        </r>
        <r>
          <rPr>
            <sz val="8"/>
            <color indexed="81"/>
            <rFont val="Tahoma"/>
            <family val="2"/>
            <charset val="204"/>
          </rPr>
          <t xml:space="preserve">:
- фактически осуществленные расходы, предусмотренные условиями получения выплат на содействие самозанятости безработных граждан и стимулирование создания безработными гражданами, открывшими собственное дело, дополнительных рабочих мест для трудоустройства безработных граждан за счет средств бюджетов бюджетной системы Российской Федерации в соответствии с программами, утверждаемыми соответствующими органами государственной власти;
- фактически осуществленные расходы за счет средств финансовой поддержки в виде субсидий, полученных в соответствии с Федеральным законом от 24 июля 2007 г. N 209-ФЗ "О развитии малого и среднего предпринимательства в Российской Федерации" (Собрание законодательства Российской Федерации, 2007, N 31, ст. 4006).
Указанные расходы отражаются в порядке, установленном пунктом 1 статьи 346.17 Кодекса.
Налогоплательщик, применяющий упрощенную систему налогообложения с объектом налогообложения в виде доходов, вправе также, </t>
        </r>
        <r>
          <rPr>
            <b/>
            <sz val="8"/>
            <color indexed="81"/>
            <rFont val="Tahoma"/>
            <family val="2"/>
            <charset val="204"/>
          </rPr>
          <t>по своему усмотрению, отражать в графе 5 иные расходы</t>
        </r>
        <r>
          <rPr>
            <sz val="8"/>
            <color indexed="81"/>
            <rFont val="Tahoma"/>
            <family val="2"/>
            <charset val="204"/>
          </rPr>
          <t xml:space="preserve">, связанные с получением доходов, налогообложение которых осуществляется в соответствии с упрощенной системой налогообложения.
</t>
        </r>
      </text>
    </comment>
  </commentList>
</comments>
</file>

<file path=xl/comments6.xml><?xml version="1.0" encoding="utf-8"?>
<comments xmlns="http://schemas.openxmlformats.org/spreadsheetml/2006/main">
  <authors>
    <author>Ig</author>
  </authors>
  <commentList>
    <comment ref="DA36" authorId="0">
      <text>
        <r>
          <rPr>
            <b/>
            <sz val="8"/>
            <color indexed="81"/>
            <rFont val="Tahoma"/>
            <family val="2"/>
            <charset val="204"/>
          </rPr>
          <t>Приказ № 135н:</t>
        </r>
        <r>
          <rPr>
            <sz val="8"/>
            <color indexed="81"/>
            <rFont val="Tahoma"/>
            <family val="2"/>
            <charset val="204"/>
          </rPr>
          <t xml:space="preserve">
Книга учета доходов и расходов должна быть прошнурована и пронумерована.
На последней странице пронумерованной и прошнурованной налогоплательщиком Книги учета доходов и расходов, которая велась в электронном виде и выведена по окончании налогового периода на бумажные носители, указывается количество содержащихся в ней страниц, которое подтверждается подписью индивидуального предпринимателя и скрепляется печатью индивидуального предпринимателя - при ее наличии.</t>
        </r>
      </text>
    </comment>
    <comment ref="A38" authorId="0">
      <text>
        <r>
          <rPr>
            <b/>
            <sz val="8"/>
            <color indexed="81"/>
            <rFont val="Tahoma"/>
            <family val="2"/>
            <charset val="204"/>
          </rPr>
          <t>Приказ № 135н:</t>
        </r>
        <r>
          <rPr>
            <sz val="8"/>
            <color indexed="81"/>
            <rFont val="Tahoma"/>
            <family val="2"/>
            <charset val="204"/>
          </rPr>
          <t xml:space="preserve">
Справочная часть раздела I заполняется налогоплательщиком, выбравшим в качестве объекта налогообложения "доходы, уменьшенные на величину расходов".
</t>
        </r>
        <r>
          <rPr>
            <b/>
            <sz val="8"/>
            <color indexed="81"/>
            <rFont val="Tahoma"/>
            <family val="2"/>
            <charset val="204"/>
          </rPr>
          <t>Ипполит</t>
        </r>
        <r>
          <rPr>
            <sz val="8"/>
            <color indexed="81"/>
            <rFont val="Tahoma"/>
            <family val="2"/>
            <charset val="204"/>
          </rPr>
          <t xml:space="preserve">: </t>
        </r>
        <r>
          <rPr>
            <i/>
            <sz val="8"/>
            <color indexed="81"/>
            <rFont val="Tahoma"/>
            <family val="2"/>
            <charset val="204"/>
          </rPr>
          <t>Мы ее заполнять не будем )</t>
        </r>
      </text>
    </comment>
  </commentList>
</comments>
</file>

<file path=xl/comments7.xml><?xml version="1.0" encoding="utf-8"?>
<comments xmlns="http://schemas.openxmlformats.org/spreadsheetml/2006/main">
  <authors>
    <author>Ig</author>
  </authors>
  <commentList>
    <comment ref="AI7" authorId="0">
      <text>
        <r>
          <rPr>
            <b/>
            <sz val="8"/>
            <color indexed="81"/>
            <rFont val="Tahoma"/>
            <family val="2"/>
            <charset val="204"/>
          </rPr>
          <t>ИПполит:</t>
        </r>
        <r>
          <rPr>
            <sz val="8"/>
            <color indexed="81"/>
            <rFont val="Tahoma"/>
            <family val="2"/>
            <charset val="204"/>
          </rPr>
          <t xml:space="preserve">
Индивидуальные предприниматели, не производящие выплаты и иные вознаграждения физическим лицам, отражают в данной графе уплаченные страховые взносы в Пенсионный фонд Российской Федерации в размере, определяемом исходя из стоимости страхового года.</t>
        </r>
      </text>
    </comment>
    <comment ref="BQ7" authorId="0">
      <text>
        <r>
          <rPr>
            <b/>
            <sz val="8"/>
            <color indexed="81"/>
            <rFont val="Tahoma"/>
            <family val="2"/>
            <charset val="204"/>
          </rPr>
          <t>ИПполит:</t>
        </r>
        <r>
          <rPr>
            <sz val="8"/>
            <color indexed="81"/>
            <rFont val="Tahoma"/>
            <family val="2"/>
            <charset val="204"/>
          </rPr>
          <t xml:space="preserve">
Индивидуальные предприниматели, не производящие выплаты и иные вознаграждения физическим лицам, отражают в данной графе уплаченные страховые взносы в Федеральный фонд обязательного медицинского страхования в размере, определяемом исходя из стоимости страхового года.
</t>
        </r>
      </text>
    </comment>
  </commentList>
</comments>
</file>

<file path=xl/comments8.xml><?xml version="1.0" encoding="utf-8"?>
<comments xmlns="http://schemas.openxmlformats.org/spreadsheetml/2006/main">
  <authors>
    <author>Ig</author>
    <author>Buhgalter</author>
  </authors>
  <commentList>
    <comment ref="AJ7" authorId="0">
      <text>
        <r>
          <rPr>
            <b/>
            <sz val="8"/>
            <color indexed="81"/>
            <rFont val="Tahoma"/>
            <family val="2"/>
            <charset val="204"/>
          </rPr>
          <t>Ig:</t>
        </r>
        <r>
          <rPr>
            <sz val="8"/>
            <color indexed="81"/>
            <rFont val="Tahoma"/>
            <family val="2"/>
            <charset val="204"/>
          </rPr>
          <t xml:space="preserve">
В Декларацию</t>
        </r>
      </text>
    </comment>
    <comment ref="AJ9" authorId="0">
      <text>
        <r>
          <rPr>
            <b/>
            <sz val="8"/>
            <color indexed="81"/>
            <rFont val="Tahoma"/>
            <family val="2"/>
            <charset val="204"/>
          </rPr>
          <t>Ig:</t>
        </r>
        <r>
          <rPr>
            <sz val="8"/>
            <color indexed="81"/>
            <rFont val="Tahoma"/>
            <family val="2"/>
            <charset val="204"/>
          </rPr>
          <t xml:space="preserve">
В Декларацию</t>
        </r>
      </text>
    </comment>
    <comment ref="G21" authorId="1">
      <text>
        <r>
          <rPr>
            <b/>
            <sz val="8"/>
            <color indexed="81"/>
            <rFont val="Tahoma"/>
            <family val="2"/>
            <charset val="204"/>
          </rPr>
          <t>ИПполит: Внимание!</t>
        </r>
        <r>
          <rPr>
            <sz val="8"/>
            <color indexed="81"/>
            <rFont val="Tahoma"/>
            <family val="2"/>
            <charset val="204"/>
          </rPr>
          <t xml:space="preserve">
</t>
        </r>
        <r>
          <rPr>
            <sz val="8"/>
            <color indexed="10"/>
            <rFont val="Tahoma"/>
            <family val="2"/>
            <charset val="204"/>
          </rPr>
          <t xml:space="preserve">Вы </t>
        </r>
        <r>
          <rPr>
            <b/>
            <sz val="8"/>
            <color indexed="10"/>
            <rFont val="Tahoma"/>
            <family val="2"/>
            <charset val="204"/>
          </rPr>
          <t>переплатили</t>
        </r>
        <r>
          <rPr>
            <sz val="8"/>
            <color indexed="10"/>
            <rFont val="Tahoma"/>
            <family val="2"/>
            <charset val="204"/>
          </rPr>
          <t xml:space="preserve"> налог УСН за 2012 год!</t>
        </r>
        <r>
          <rPr>
            <sz val="8"/>
            <color indexed="81"/>
            <rFont val="Tahoma"/>
            <family val="2"/>
            <charset val="204"/>
          </rPr>
          <t xml:space="preserve">
Ваши действия:
1. Подайте заявление в Инспекцию ФНС РФ о зачете суммы переплаты в счет будущих платежей по налогу УСН.
2. При положительном решении - внесите в таблицу утвержденную сумму в ячейку 1 квартала 2013 года.
Аналогично Вы можете поступить со взносами в ПФР и/или в ФФОМС.
</t>
        </r>
        <r>
          <rPr>
            <sz val="8"/>
            <color indexed="10"/>
            <rFont val="Tahoma"/>
            <family val="2"/>
            <charset val="204"/>
          </rPr>
          <t>Кроме того:</t>
        </r>
        <r>
          <rPr>
            <sz val="8"/>
            <color indexed="81"/>
            <rFont val="Tahoma"/>
            <family val="2"/>
            <charset val="204"/>
          </rPr>
          <t xml:space="preserve">
В 1 квартале 2013 года необходимо вносить платежи с датой 1 квартала 2013 года </t>
        </r>
        <r>
          <rPr>
            <b/>
            <sz val="8"/>
            <color indexed="81"/>
            <rFont val="Tahoma"/>
            <family val="2"/>
            <charset val="204"/>
          </rPr>
          <t>строго за 1 квартал 2013 года!</t>
        </r>
        <r>
          <rPr>
            <sz val="8"/>
            <color indexed="81"/>
            <rFont val="Tahoma"/>
            <family val="2"/>
            <charset val="204"/>
          </rPr>
          <t xml:space="preserve">
</t>
        </r>
        <r>
          <rPr>
            <b/>
            <sz val="8"/>
            <color indexed="81"/>
            <rFont val="Tahoma"/>
            <family val="2"/>
            <charset val="204"/>
          </rPr>
          <t>При отсутствии переплаты</t>
        </r>
        <r>
          <rPr>
            <sz val="8"/>
            <color indexed="81"/>
            <rFont val="Tahoma"/>
            <family val="2"/>
            <charset val="204"/>
          </rPr>
          <t xml:space="preserve"> - платежи с датой 2013 года, но </t>
        </r>
        <r>
          <rPr>
            <b/>
            <sz val="8"/>
            <color indexed="81"/>
            <rFont val="Tahoma"/>
            <family val="2"/>
            <charset val="204"/>
          </rPr>
          <t>за период 2012 года, вносить не следует!</t>
        </r>
      </text>
    </comment>
    <comment ref="AJ36" authorId="0">
      <text>
        <r>
          <rPr>
            <b/>
            <sz val="8"/>
            <color indexed="81"/>
            <rFont val="Tahoma"/>
            <family val="2"/>
            <charset val="204"/>
          </rPr>
          <t>Ig:</t>
        </r>
        <r>
          <rPr>
            <sz val="8"/>
            <color indexed="81"/>
            <rFont val="Tahoma"/>
            <family val="2"/>
            <charset val="204"/>
          </rPr>
          <t xml:space="preserve">
В Декларацию</t>
        </r>
      </text>
    </comment>
    <comment ref="AI46" authorId="0">
      <text>
        <r>
          <rPr>
            <b/>
            <sz val="8"/>
            <color indexed="81"/>
            <rFont val="Tahoma"/>
            <family val="2"/>
            <charset val="204"/>
          </rPr>
          <t>Ig:</t>
        </r>
        <r>
          <rPr>
            <sz val="8"/>
            <color indexed="81"/>
            <rFont val="Tahoma"/>
            <family val="2"/>
            <charset val="204"/>
          </rPr>
          <t xml:space="preserve">
В Декларацию</t>
        </r>
      </text>
    </comment>
  </commentList>
</comments>
</file>

<file path=xl/comments9.xml><?xml version="1.0" encoding="utf-8"?>
<comments xmlns="http://schemas.openxmlformats.org/spreadsheetml/2006/main">
  <authors>
    <author>Мартынов</author>
    <author>Ig</author>
  </authors>
  <commentList>
    <comment ref="F22" authorId="0">
      <text>
        <r>
          <rPr>
            <b/>
            <sz val="9"/>
            <color indexed="81"/>
            <rFont val="Tahoma"/>
            <family val="2"/>
            <charset val="204"/>
          </rPr>
          <t xml:space="preserve">ИПполит:
</t>
        </r>
        <r>
          <rPr>
            <sz val="9"/>
            <color indexed="81"/>
            <rFont val="Tahoma"/>
            <family val="2"/>
            <charset val="204"/>
          </rPr>
          <t xml:space="preserve">
</t>
        </r>
        <r>
          <rPr>
            <sz val="9"/>
            <color indexed="10"/>
            <rFont val="Tahoma"/>
            <family val="2"/>
            <charset val="204"/>
          </rPr>
          <t>Реквизиты указаны для примера</t>
        </r>
        <r>
          <rPr>
            <sz val="9"/>
            <color indexed="81"/>
            <rFont val="Tahoma"/>
            <family val="2"/>
            <charset val="204"/>
          </rPr>
          <t xml:space="preserve"> - уточняйте по ссылкам ниже.</t>
        </r>
      </text>
    </comment>
    <comment ref="I28" authorId="1">
      <text>
        <r>
          <rPr>
            <b/>
            <sz val="8"/>
            <color indexed="81"/>
            <rFont val="Tahoma"/>
            <family val="2"/>
            <charset val="204"/>
          </rPr>
          <t>ИПполит:</t>
        </r>
        <r>
          <rPr>
            <sz val="8"/>
            <color indexed="81"/>
            <rFont val="Tahoma"/>
            <family val="2"/>
            <charset val="204"/>
          </rPr>
          <t xml:space="preserve">
При уплате налога УСН будьте внимательны:
- для платежей за 1 квартал КВ.01.2013
- для платежей за полугодие КВ.02.2013
- для платежей за 9 месяцев КВ.03.2013</t>
        </r>
      </text>
    </comment>
  </commentList>
</comments>
</file>

<file path=xl/sharedStrings.xml><?xml version="1.0" encoding="utf-8"?>
<sst xmlns="http://schemas.openxmlformats.org/spreadsheetml/2006/main" count="784" uniqueCount="451">
  <si>
    <t>КНИГА</t>
  </si>
  <si>
    <t>Коды</t>
  </si>
  <si>
    <t>Форма по ОКУД</t>
  </si>
  <si>
    <t>Дата (год, месяц, число)</t>
  </si>
  <si>
    <t>предпринимателя)</t>
  </si>
  <si>
    <t>по ОКПО</t>
  </si>
  <si>
    <t>/</t>
  </si>
  <si>
    <t>в соответствии со статьей 346.14 Налогового кодекса Российской Федерации)</t>
  </si>
  <si>
    <t>Единица измерения: руб.</t>
  </si>
  <si>
    <t>383</t>
  </si>
  <si>
    <t>Адрес места нахождения организации</t>
  </si>
  <si>
    <t xml:space="preserve">(места жительства индивидуального </t>
  </si>
  <si>
    <t>Номера расчетных и иных счетов, открытых в учреждениях банков</t>
  </si>
  <si>
    <t>(номера расчетных</t>
  </si>
  <si>
    <t>и иных счетов и наименование соответствующих банков)</t>
  </si>
  <si>
    <t>(наименование выбранного объекта налогообложения</t>
  </si>
  <si>
    <t>I. Доходы и расходы</t>
  </si>
  <si>
    <t>№ п/п</t>
  </si>
  <si>
    <t>Регистрация</t>
  </si>
  <si>
    <t>Итого за I квартал</t>
  </si>
  <si>
    <t>Итого за II квартал</t>
  </si>
  <si>
    <t>Итого за полугодие</t>
  </si>
  <si>
    <t>дата и номер первичного документа</t>
  </si>
  <si>
    <t>содержание операции</t>
  </si>
  <si>
    <t>Итого за III квартал</t>
  </si>
  <si>
    <t>Итого за 9 месяцев</t>
  </si>
  <si>
    <t>Итого за IV квартал</t>
  </si>
  <si>
    <t>Итого за год</t>
  </si>
  <si>
    <t>Справка к разделу I:</t>
  </si>
  <si>
    <t>010</t>
  </si>
  <si>
    <t>Сумма полученных доходов за налоговый период</t>
  </si>
  <si>
    <t>020</t>
  </si>
  <si>
    <t>Сумма произведенных расходов за налоговый период</t>
  </si>
  <si>
    <t>030</t>
  </si>
  <si>
    <t>Итого получено:</t>
  </si>
  <si>
    <t>040</t>
  </si>
  <si>
    <t>- доходов</t>
  </si>
  <si>
    <t>(код стр. 010 - код стр. 020 - код стр. 030)</t>
  </si>
  <si>
    <t>041</t>
  </si>
  <si>
    <t>- убытков</t>
  </si>
  <si>
    <t>(код стр. 020 + код стр. 030) - код стр. 010)</t>
  </si>
  <si>
    <t>050</t>
  </si>
  <si>
    <t>060</t>
  </si>
  <si>
    <t>070</t>
  </si>
  <si>
    <t>080</t>
  </si>
  <si>
    <t>090</t>
  </si>
  <si>
    <t>210</t>
  </si>
  <si>
    <t>220</t>
  </si>
  <si>
    <t>230</t>
  </si>
  <si>
    <t>240</t>
  </si>
  <si>
    <t>250</t>
  </si>
  <si>
    <t>Объект налогообложения</t>
  </si>
  <si>
    <t>Сумма</t>
  </si>
  <si>
    <t>учета доходов и расходов организаций и индивидуальных предпринимателей,</t>
  </si>
  <si>
    <t>применяющих упрощенную систему налогообложения</t>
  </si>
  <si>
    <t>Налогоплательщик (наименование</t>
  </si>
  <si>
    <t>организации/фамилия, имя, отчество</t>
  </si>
  <si>
    <t>индивидуального предпринимателя)</t>
  </si>
  <si>
    <t>на учет в налоговом органе (ИНН/КПП)</t>
  </si>
  <si>
    <t>Идентификационный номер налогоплательщика-организации/код причины постановки</t>
  </si>
  <si>
    <t>Идентификационный номер налогоплательщика - индивидуального предпринимателя (ИНН)</t>
  </si>
  <si>
    <t>по ОКЕИ</t>
  </si>
  <si>
    <t>доходы, учитываемые 
при исчислении налоговой базы</t>
  </si>
  <si>
    <t>расходы, учитываемые 
при исчислении налоговой базы</t>
  </si>
  <si>
    <t xml:space="preserve">Сумма разницы между суммой уплаченного минимального налога </t>
  </si>
  <si>
    <t>и суммой исчисленного в общем порядке налога за предыдущий</t>
  </si>
  <si>
    <t>налоговый период</t>
  </si>
  <si>
    <t>доходы, учитываемые 
при исчислении налоговой базы
(руб.)</t>
  </si>
  <si>
    <t>расходы, учитываемые 
при исчислении налоговой базы
(руб.)</t>
  </si>
  <si>
    <t>ИНН</t>
  </si>
  <si>
    <t>Приложение № 1 к Приказу Минфина РФ от 22.06.2009 № 58н
(в ред. Приказа Минфина РФ от 20.04.2011 № 48н)</t>
  </si>
  <si>
    <t>КПП</t>
  </si>
  <si>
    <t>Стр.</t>
  </si>
  <si>
    <t>0</t>
  </si>
  <si>
    <t>1</t>
  </si>
  <si>
    <t>Форма по КНД 1152017</t>
  </si>
  <si>
    <t>Налоговая декларация по налогу, уплачиваемому</t>
  </si>
  <si>
    <t>в связи с применением упрощенной системы налогообложения</t>
  </si>
  <si>
    <t>Номер корректировки</t>
  </si>
  <si>
    <t>Отчетный год</t>
  </si>
  <si>
    <t>(налогоплательщик)</t>
  </si>
  <si>
    <t>Код вида экономической деятельности по классификатору ОКВЭД</t>
  </si>
  <si>
    <t>.</t>
  </si>
  <si>
    <t>Номер контактного телефона</t>
  </si>
  <si>
    <t>На</t>
  </si>
  <si>
    <t>страницах</t>
  </si>
  <si>
    <t>с приложением подтверждающих документов или их копий на</t>
  </si>
  <si>
    <t>листах</t>
  </si>
  <si>
    <t>Достоверность и полноту сведений, указанных</t>
  </si>
  <si>
    <t>Заполняется работником налогового органа</t>
  </si>
  <si>
    <t>в настоящей декларации, подтверждаю:</t>
  </si>
  <si>
    <t>Сведения о представлении декларации</t>
  </si>
  <si>
    <t>1 - налогоплательщик,
2 - представитель налогоплательщика</t>
  </si>
  <si>
    <t>на</t>
  </si>
  <si>
    <t>(фамилия, имя, отчество полностью)</t>
  </si>
  <si>
    <t>Дата представления декларации</t>
  </si>
  <si>
    <t>Зарегистрирована за №</t>
  </si>
  <si>
    <t>(Фамилия, И.О.)</t>
  </si>
  <si>
    <t>(Подпись)</t>
  </si>
  <si>
    <t>(наименование организации - представителя налогоплательщика)</t>
  </si>
  <si>
    <t>Подпись</t>
  </si>
  <si>
    <t>Дата</t>
  </si>
  <si>
    <t>М.П.</t>
  </si>
  <si>
    <t>Наименование документа,</t>
  </si>
  <si>
    <t>подтверждающего полномочия представителя</t>
  </si>
  <si>
    <t>Раздел 1. Сумма налога, уплачиваемого в связи с применением упрощенной системы налогообложения,</t>
  </si>
  <si>
    <t>и минимального налога, подлежащая уплате в бюджет,</t>
  </si>
  <si>
    <t>по данным налогоплательщика</t>
  </si>
  <si>
    <t>(в рублях)</t>
  </si>
  <si>
    <t>Показатели</t>
  </si>
  <si>
    <t>Код строки</t>
  </si>
  <si>
    <t>Значения показателей</t>
  </si>
  <si>
    <t>001</t>
  </si>
  <si>
    <t>Код по ОКАТО</t>
  </si>
  <si>
    <t>Код бюджетной классификации</t>
  </si>
  <si>
    <t>первый квартал</t>
  </si>
  <si>
    <t>полугодие</t>
  </si>
  <si>
    <t>девять месяцев</t>
  </si>
  <si>
    <t>Достоверность и полноту сведений, указанных на данной странице, подтверждаю:</t>
  </si>
  <si>
    <t xml:space="preserve"> (подпись)</t>
  </si>
  <si>
    <t xml:space="preserve"> (дата)</t>
  </si>
  <si>
    <t>Раздел 2. Расчет налога, уплачиваемого в связи с применением упрощенной системы налогообложения,</t>
  </si>
  <si>
    <t>и минимального налога</t>
  </si>
  <si>
    <t>Ставка налога (%)</t>
  </si>
  <si>
    <t>201</t>
  </si>
  <si>
    <t>260</t>
  </si>
  <si>
    <t>270</t>
  </si>
  <si>
    <t>280</t>
  </si>
  <si>
    <r>
      <t>Представляется в налоговый орган</t>
    </r>
    <r>
      <rPr>
        <sz val="8.5"/>
        <rFont val="Arial"/>
        <family val="2"/>
        <charset val="204"/>
      </rPr>
      <t xml:space="preserve"> </t>
    </r>
    <r>
      <rPr>
        <sz val="7.5"/>
        <rFont val="Arial"/>
        <family val="2"/>
        <charset val="204"/>
      </rPr>
      <t>(код)</t>
    </r>
  </si>
  <si>
    <r>
      <t xml:space="preserve">Данная декларация представлена </t>
    </r>
    <r>
      <rPr>
        <sz val="7.5"/>
        <rFont val="Arial"/>
        <family val="2"/>
        <charset val="204"/>
      </rPr>
      <t>(код)</t>
    </r>
  </si>
  <si>
    <r>
      <t xml:space="preserve">Объект налогообложения
</t>
    </r>
    <r>
      <rPr>
        <sz val="6"/>
        <rFont val="Arial"/>
        <family val="2"/>
        <charset val="204"/>
      </rPr>
      <t>1 - доходы
2 - доходы, уменьшенные на величину расходов</t>
    </r>
  </si>
  <si>
    <r>
      <t xml:space="preserve">Сумма налога, подлежащая уплате за налоговый период
</t>
    </r>
    <r>
      <rPr>
        <sz val="6"/>
        <rFont val="Arial"/>
        <family val="2"/>
        <charset val="204"/>
      </rPr>
      <t>для стр. 001 = "1": стр. 260 - стр. 280 - стр. 050, если стр. 260 - стр. 280 - стр. 050 &gt;= 0
для стр. 001 = "2": стр. 260 - стр. 050, если стр. 260 &gt;= стр. 050 и стр. 260 &gt;= стр. 270</t>
    </r>
  </si>
  <si>
    <r>
      <t xml:space="preserve">Сумма налога к уменьшению за налоговый период
</t>
    </r>
    <r>
      <rPr>
        <sz val="6"/>
        <rFont val="Arial"/>
        <family val="2"/>
        <charset val="204"/>
      </rPr>
      <t>для стр. 001 = "1": стр. 050 - (стр. 260 - стр. 280), если стр. 260 - стр. 280 - стр. 050 &lt; 0
для стр. 001 = "2": стр. 050 - стр. 260, если стр. 050 &gt; стр. 260 и стр. 270 &lt;= стр. 260
                        или стр. 050, если стр. 260 &lt; стр. 270</t>
    </r>
  </si>
  <si>
    <r>
      <t xml:space="preserve">Сумма минимального налога, подлежащая уплате за налоговый период
</t>
    </r>
    <r>
      <rPr>
        <sz val="6"/>
        <rFont val="Arial"/>
        <family val="2"/>
        <charset val="204"/>
      </rPr>
      <t>для стр. 001 = "2": стр. 270, если стр. 270 &gt; стр. 260</t>
    </r>
  </si>
  <si>
    <r>
      <t xml:space="preserve">Сумма произведенных расходов за налоговый период
</t>
    </r>
    <r>
      <rPr>
        <sz val="7.5"/>
        <rFont val="Arial"/>
        <family val="2"/>
        <charset val="204"/>
      </rPr>
      <t>для стр. 001 = "2"</t>
    </r>
  </si>
  <si>
    <r>
      <t xml:space="preserve">Сумма убытка, полученного в предыдущем (предыдущих) налоговом (налоговых) периоде (периодах), уменьшающая налоговую базу за налоговый период
</t>
    </r>
    <r>
      <rPr>
        <sz val="7.5"/>
        <rFont val="Arial"/>
        <family val="2"/>
        <charset val="204"/>
      </rPr>
      <t>для стр. 001 = "2"</t>
    </r>
  </si>
  <si>
    <r>
      <t xml:space="preserve">Налоговая база для исчисления налога за налоговый период
</t>
    </r>
    <r>
      <rPr>
        <sz val="7.5"/>
        <rFont val="Arial"/>
        <family val="2"/>
        <charset val="204"/>
      </rPr>
      <t>для стр. 001 = "1": равно стр. 210
для стр. 001 = "2": стр. 210 - стр. 220 - стр. 230, если стр. 210 - стр. 220 - стр. 230 &gt; 0</t>
    </r>
  </si>
  <si>
    <r>
      <t xml:space="preserve">Сумма убытка, полученного за налоговый период
</t>
    </r>
    <r>
      <rPr>
        <sz val="7.5"/>
        <rFont val="Arial"/>
        <family val="2"/>
        <charset val="204"/>
      </rPr>
      <t>для стр. 001 = "2": стр. 220 - стр. 210, если стр. 210 &lt; стр. 220</t>
    </r>
  </si>
  <si>
    <r>
      <t xml:space="preserve">Сумма исчисленного налога за налоговый период
</t>
    </r>
    <r>
      <rPr>
        <sz val="7.5"/>
        <rFont val="Arial"/>
        <family val="2"/>
        <charset val="204"/>
      </rPr>
      <t>(стр. 240 х стр. 201 / 100)</t>
    </r>
  </si>
  <si>
    <r>
      <t xml:space="preserve">Сумма исчисленного минимального налога за налоговый период (ставка налога 1%)
</t>
    </r>
    <r>
      <rPr>
        <sz val="7.5"/>
        <rFont val="Arial"/>
        <family val="2"/>
        <charset val="204"/>
      </rPr>
      <t>для стр. 001 = "2": стр. 210 х 1 / 100</t>
    </r>
  </si>
  <si>
    <r>
      <t xml:space="preserve">Сумма уплаченных за налоговый период страховых взносов на обязательное пенсионное страхование, обязательное социальное страхование на случай временной нетрудоспособности и в связи с материнством, обязательное медицинское страхование, обязательное социальное страхование от несчастных случаев на производстве и профессиональных заболеваний, а также выплаченных работникам в течение налогового периода из средств налогоплательщика пособий по временной нетрудоспособности, уменьшающая (но не более чем на 50%) сумму исчисленного налога
</t>
    </r>
    <r>
      <rPr>
        <sz val="7.5"/>
        <rFont val="Arial"/>
        <family val="2"/>
        <charset val="204"/>
      </rPr>
      <t>для стр. 001 = "1"</t>
    </r>
  </si>
  <si>
    <t>2</t>
  </si>
  <si>
    <t>3</t>
  </si>
  <si>
    <t>6</t>
  </si>
  <si>
    <t>В</t>
  </si>
  <si>
    <t>О</t>
  </si>
  <si>
    <t>Р</t>
  </si>
  <si>
    <t>Б</t>
  </si>
  <si>
    <t>Ь</t>
  </si>
  <si>
    <t>Я</t>
  </si>
  <si>
    <t>Н</t>
  </si>
  <si>
    <t>И</t>
  </si>
  <si>
    <t>П</t>
  </si>
  <si>
    <t>Л</t>
  </si>
  <si>
    <t>Т</t>
  </si>
  <si>
    <t>М</t>
  </si>
  <si>
    <t>А</t>
  </si>
  <si>
    <t>Е</t>
  </si>
  <si>
    <t>Ч</t>
  </si>
  <si>
    <t>8</t>
  </si>
  <si>
    <t>5</t>
  </si>
  <si>
    <t>Доход</t>
  </si>
  <si>
    <t>Фонды</t>
  </si>
  <si>
    <t>Тарифы</t>
  </si>
  <si>
    <t>Количество месяцев</t>
  </si>
  <si>
    <t>Сумма страховых взносов</t>
  </si>
  <si>
    <t>ПФР</t>
  </si>
  <si>
    <t>ФФОМС</t>
  </si>
  <si>
    <t>Количество дней</t>
  </si>
  <si>
    <t>ИТОГО:</t>
  </si>
  <si>
    <t>Сумма авансового платежа по налогу, исчисленная к уплате за:</t>
  </si>
  <si>
    <t>КАРТОЧКА</t>
  </si>
  <si>
    <t>Индивидуальный предприниматель</t>
  </si>
  <si>
    <t>Воробьянинов Ипполит Матвеевич</t>
  </si>
  <si>
    <t>Фамилия Имя Отчество</t>
  </si>
  <si>
    <t>Фамилия Имя Отчетство</t>
  </si>
  <si>
    <t>Дата регистрации</t>
  </si>
  <si>
    <t>УСН</t>
  </si>
  <si>
    <t>1 квартал</t>
  </si>
  <si>
    <t>2 квартал</t>
  </si>
  <si>
    <t>3 квартал</t>
  </si>
  <si>
    <t>4 квартал</t>
  </si>
  <si>
    <t>ПФРс</t>
  </si>
  <si>
    <t>ПФРн</t>
  </si>
  <si>
    <t>Эксперт-Бухгалтер.РФ</t>
  </si>
  <si>
    <t>руб.</t>
  </si>
  <si>
    <t>Доход, накопленный</t>
  </si>
  <si>
    <t>УСН, накопленный</t>
  </si>
  <si>
    <t>ПФ, максимальный</t>
  </si>
  <si>
    <t>ПФ, максимальный, накопленный</t>
  </si>
  <si>
    <t>ПФ уплачен</t>
  </si>
  <si>
    <t>УСН уплачен</t>
  </si>
  <si>
    <t>УСН уплачен, накопл</t>
  </si>
  <si>
    <t>Дата рождения</t>
  </si>
  <si>
    <t>ОПС страховая</t>
  </si>
  <si>
    <t>ОПС накопительная</t>
  </si>
  <si>
    <t>Год</t>
  </si>
  <si>
    <t>Начислено</t>
  </si>
  <si>
    <t>Уплачено</t>
  </si>
  <si>
    <t>4</t>
  </si>
  <si>
    <t>ОГРНИП</t>
  </si>
  <si>
    <t>Адрес места жительства</t>
  </si>
  <si>
    <t xml:space="preserve"> Доходы</t>
  </si>
  <si>
    <t>Адрес почтовый</t>
  </si>
  <si>
    <t>111250, г. Москва, улица Красноказарменная, д. 3, подъезд 9А, офис 1</t>
  </si>
  <si>
    <t>Телефон</t>
  </si>
  <si>
    <t>9</t>
  </si>
  <si>
    <t>ОКВЭД</t>
  </si>
  <si>
    <t>7</t>
  </si>
  <si>
    <t>ОКАТО</t>
  </si>
  <si>
    <t>Банк</t>
  </si>
  <si>
    <t>Адрес банка</t>
  </si>
  <si>
    <t>107078, г. Москва, улица Каланчевская, д. 27</t>
  </si>
  <si>
    <t>Расчетный счет</t>
  </si>
  <si>
    <t>Дата открытия</t>
  </si>
  <si>
    <t>ИФНС</t>
  </si>
  <si>
    <t>Межрайонная инспекция Федеральной налоговой службы РФ №2 по Московской области</t>
  </si>
  <si>
    <t>Код</t>
  </si>
  <si>
    <t>ОГРН</t>
  </si>
  <si>
    <t>БИК</t>
  </si>
  <si>
    <t>Корреспондентский счет</t>
  </si>
  <si>
    <t>30101810200000000593</t>
  </si>
  <si>
    <t>в ОПЕРУ Московского ГТУ Банка России</t>
  </si>
  <si>
    <t>ГУ-УПФР №17 по г. Москве и Московской области</t>
  </si>
  <si>
    <t>Регистрационный номер</t>
  </si>
  <si>
    <t>-</t>
  </si>
  <si>
    <t>ОПС с</t>
  </si>
  <si>
    <t>ОПС н</t>
  </si>
  <si>
    <t xml:space="preserve">; в ПФР (накопительная) - </t>
  </si>
  <si>
    <t xml:space="preserve">; в ФФОМС - </t>
  </si>
  <si>
    <t xml:space="preserve">налог УСН составляет - </t>
  </si>
  <si>
    <t xml:space="preserve">ПФРс </t>
  </si>
  <si>
    <t xml:space="preserve">ПФРн </t>
  </si>
  <si>
    <t xml:space="preserve">ФФОМС </t>
  </si>
  <si>
    <t xml:space="preserve">  Взносы в ПФР (страховая) - </t>
  </si>
  <si>
    <t xml:space="preserve">Обратите внимание: налог </t>
  </si>
  <si>
    <t xml:space="preserve">, в том числе налог УСН </t>
  </si>
  <si>
    <t xml:space="preserve">Вы уплатили всего: </t>
  </si>
  <si>
    <t>с 26 апреля по 30 июня</t>
  </si>
  <si>
    <t>с 1 апреля по 25 апреля</t>
  </si>
  <si>
    <t>c 1 июля по 25 июля</t>
  </si>
  <si>
    <t>с 26 июля по 30 сентября</t>
  </si>
  <si>
    <t>с 1 октября по 25 октября</t>
  </si>
  <si>
    <t>с 26 октября по 31 декабря</t>
  </si>
  <si>
    <t>с 1 января по 31 марта</t>
  </si>
  <si>
    <t>Полугодие</t>
  </si>
  <si>
    <t>9 месяцев</t>
  </si>
  <si>
    <t xml:space="preserve"> Ваши платежи</t>
  </si>
  <si>
    <t>С удовольствием помогу Вам - рассчитаю налог и взносы; подскажу как заплатить; заполню Декларацию.</t>
  </si>
  <si>
    <t>Перейти к заполнению Карточки ИП</t>
  </si>
  <si>
    <t>Перейти в раздел Взносы</t>
  </si>
  <si>
    <t>Успехов,</t>
  </si>
  <si>
    <t>Ваш ИПполит.</t>
  </si>
  <si>
    <t>Налоговый период (код)</t>
  </si>
  <si>
    <t>по месту нахождения (учета) (код)</t>
  </si>
  <si>
    <t>МРОТ, руб.</t>
  </si>
  <si>
    <t>ИТОГО</t>
  </si>
  <si>
    <t>страховая</t>
  </si>
  <si>
    <t>накопитель.</t>
  </si>
  <si>
    <t xml:space="preserve">  Налог УСН в размере - </t>
  </si>
  <si>
    <t>с 1 января по 30 апреля</t>
  </si>
  <si>
    <t xml:space="preserve">Налог и/или Взносы - </t>
  </si>
  <si>
    <t xml:space="preserve"> руб.</t>
  </si>
  <si>
    <t>Куда</t>
  </si>
  <si>
    <t>№</t>
  </si>
  <si>
    <t>Пошаговая ИНСТРУКЦИЯ</t>
  </si>
  <si>
    <t xml:space="preserve"> Карточка ИП</t>
  </si>
  <si>
    <t xml:space="preserve"> Взносы в ПФР и ФФОМС</t>
  </si>
  <si>
    <t xml:space="preserve"> Доходы в КуДиР</t>
  </si>
  <si>
    <t>Привет, меня зовут Ипполит!</t>
  </si>
  <si>
    <t xml:space="preserve">Мы познакомились с Вами на сайте </t>
  </si>
  <si>
    <t>Сотрудники Научно-производственной фирмы "БУХинфо" создали меня -</t>
  </si>
  <si>
    <t xml:space="preserve"> виртуального Индивидуального предпринимателя Воробьянинова Ипполита Матвеевича для помощи Вам!</t>
  </si>
  <si>
    <t>Вид деятельности: Я разрабатываю программное обеспечение, проектирую базы данных, создаю сайты в Интернете.</t>
  </si>
  <si>
    <t xml:space="preserve"> Наемных Работников нет.</t>
  </si>
  <si>
    <t>Объект: Доходы (6%).</t>
  </si>
  <si>
    <t>Система налогообложения: Упрощенная.</t>
  </si>
  <si>
    <t>1.</t>
  </si>
  <si>
    <t>Уплатить не позднее 31 декабря фиксированный взнос ("за себя") в Пенсионный фонд РФ (ПФР) и Федеральный фонд обязательного медицинского страхования (ФФОМС).</t>
  </si>
  <si>
    <t>Уплатить три авансовых платежа (не позднее 25 апреля, 25 июля и 25 октября) по налогу на Упрощенной системе налогообложения (УСН).</t>
  </si>
  <si>
    <t>Регулярно (по мере поступления Доходов) заполнять Книгу учёта Доходов и Расходов (КуДиР).</t>
  </si>
  <si>
    <t>2.</t>
  </si>
  <si>
    <t>3.</t>
  </si>
  <si>
    <t>4.</t>
  </si>
  <si>
    <t>5.</t>
  </si>
  <si>
    <t>Все это достаточно просто сделать (покупать сложные и дорогостоящие программные комплексы совсем не обязательно).</t>
  </si>
  <si>
    <t>Выполняйте действия в соответствии с</t>
  </si>
  <si>
    <t>пошаговой ИНСТРУКЦИЕЙ,</t>
  </si>
  <si>
    <t>моими СОВЕТАМИ</t>
  </si>
  <si>
    <t>и Вы с минимальными временными затратами, без долгов перед бюджетом</t>
  </si>
  <si>
    <t>безошибочно и своевременно сдадите Декларацию!</t>
  </si>
  <si>
    <t>P.S.</t>
  </si>
  <si>
    <t>Не забывайте заглядывать в Ваш почтовый ящик и читать мои письма!</t>
  </si>
  <si>
    <t>Новости по налогообложению ИП на УСН, комментарии и рекомендации Я буду присылать Вам еженедельно!</t>
  </si>
  <si>
    <t>P.S.S.</t>
  </si>
  <si>
    <t>Возникнут вопросы -</t>
  </si>
  <si>
    <t>пишите на Форум</t>
  </si>
  <si>
    <t>- я обязательно отвечу!</t>
  </si>
  <si>
    <t>По окончании года распечатайте Книгу и заполненную мной Декларацию.</t>
  </si>
  <si>
    <t>Регулярно по мере поступления Доходов заполняйте Книгу учёта Доходов и Расходов.</t>
  </si>
  <si>
    <t>Ознакомьтесь с предстоящими Взносами в ПФР и ФФОМС "за себя".</t>
  </si>
  <si>
    <t>Заполните Карточку ИП, эти данные необходимы для расчетов, ведения Книги и заполнения Декларации.</t>
  </si>
  <si>
    <t xml:space="preserve"> Расчеты и Платежи</t>
  </si>
  <si>
    <t xml:space="preserve"> КуДиР и Декларация</t>
  </si>
  <si>
    <t>Перейти к заполнению КуДиР</t>
  </si>
  <si>
    <t>Ежеквартально смотрите мои Расчеты и делайте рекомендуемые Платежи.</t>
  </si>
  <si>
    <t>Перейти в раздел Расчет налога и взносов</t>
  </si>
  <si>
    <t>Декларацию</t>
  </si>
  <si>
    <t>Примечания:</t>
  </si>
  <si>
    <t>Данные в Карточке ИП и Книге приведены для примера - замените эти данные своими.</t>
  </si>
  <si>
    <t xml:space="preserve"> В помеченных ячейках размещены Примечания, которые Вы можете прочитать при наведении на ячейку.</t>
  </si>
  <si>
    <t>год</t>
  </si>
  <si>
    <t>141078, Московская область, г. Королёв, проспект Королёва, д. 99, кв. 280</t>
  </si>
  <si>
    <t>4080281020263000000000</t>
  </si>
  <si>
    <t>Я делаю ежеквартальные расчеты для оптимальной уплаты налога УСН и взносов в ПФР и ФФОМС исходя из следующего:</t>
  </si>
  <si>
    <t>Плательщик</t>
  </si>
  <si>
    <t>Банк плательщика</t>
  </si>
  <si>
    <t>Банк получателя</t>
  </si>
  <si>
    <t>Вид оп.</t>
  </si>
  <si>
    <t>Срок плат.</t>
  </si>
  <si>
    <t>Наз. пл.</t>
  </si>
  <si>
    <t>Очер. плат.</t>
  </si>
  <si>
    <t>Получатель</t>
  </si>
  <si>
    <t>Рез. поле</t>
  </si>
  <si>
    <t>Назначение платежа</t>
  </si>
  <si>
    <t>Подписи</t>
  </si>
  <si>
    <t>Отметки банка</t>
  </si>
  <si>
    <t>Выберите для отображения налог или взнос:</t>
  </si>
  <si>
    <t>18210501011011000110</t>
  </si>
  <si>
    <t>39210202101081011160</t>
  </si>
  <si>
    <t>09</t>
  </si>
  <si>
    <t>01</t>
  </si>
  <si>
    <t>0401060</t>
  </si>
  <si>
    <t>Поступ. в банк плат.</t>
  </si>
  <si>
    <t>Списано со сч. плат.</t>
  </si>
  <si>
    <t>ПЛАТЕЖНОЕ ПОРУЧЕНИЕ № 2</t>
  </si>
  <si>
    <t>Вид платежа</t>
  </si>
  <si>
    <t>Сумма прописью</t>
  </si>
  <si>
    <t>Три  тысячи триста девятнадцать рублей 92 копейки</t>
  </si>
  <si>
    <t>КПП  0</t>
  </si>
  <si>
    <t>3319-92</t>
  </si>
  <si>
    <t>Сч. №</t>
  </si>
  <si>
    <t>044583001</t>
  </si>
  <si>
    <t xml:space="preserve"> </t>
  </si>
  <si>
    <t>40101810600000010102</t>
  </si>
  <si>
    <t>УФК по Московской области  (для ГУ - Отделения ПФР по г. Москве и Московской области)</t>
  </si>
  <si>
    <t>ТП</t>
  </si>
  <si>
    <t>КБК</t>
  </si>
  <si>
    <t>ИНН 7703363868</t>
  </si>
  <si>
    <t>КПП 770301001</t>
  </si>
  <si>
    <t>ОАО "Альфа-Банк" г. Москва</t>
  </si>
  <si>
    <t>Отделение 1 Московского ГТУ Банка России  г. Москва 705</t>
  </si>
  <si>
    <t>с 26 июля</t>
  </si>
  <si>
    <t>с 26 октября</t>
  </si>
  <si>
    <t>c 26 апреля</t>
  </si>
  <si>
    <t>Платежи</t>
  </si>
  <si>
    <t>Перейти в КуДиР</t>
  </si>
  <si>
    <t>ИП Воробьянинов И.М. зарегистрирован в 2012 году.</t>
  </si>
  <si>
    <t>Ссылки для уточнения реквизитов для уплаты налога и взносов</t>
  </si>
  <si>
    <t>ОПС, ОМС: Пенсионный фонд России</t>
  </si>
  <si>
    <t>УСН: Федеральная налоговая служба России</t>
  </si>
  <si>
    <t>При разработке использовались материалы СПС "КонсультантПлюс"</t>
  </si>
  <si>
    <t>www.consultant.ru</t>
  </si>
  <si>
    <t>графические материалы</t>
  </si>
  <si>
    <t>depositphotos.com</t>
  </si>
  <si>
    <t>Все права на ПК Ипполит принадлежат ИП Мартынов Игорь Яковлевич</t>
  </si>
  <si>
    <t>C вопросам обращайтесь по телефону 499 267-6809, 495 502-4896 или по e-mail ippolite@byx.ru</t>
  </si>
  <si>
    <t>По вопросам обслуживания обращайтесь по телефону 495 502-4896 или по e-mail ippolite@byx.ru</t>
  </si>
  <si>
    <t>IV. Расходы, предусмотренные пунктом 3.1 статьи 346.21 Налогового кодекса Российской Федерации, уменьшающие сумму</t>
  </si>
  <si>
    <t>налога, уплачиваемого в связи с применением упрощенной системы налогообложения (авансовых платежей по налогу)</t>
  </si>
  <si>
    <t xml:space="preserve">за </t>
  </si>
  <si>
    <t xml:space="preserve"> год</t>
  </si>
  <si>
    <t>отчетный (налоговый) период</t>
  </si>
  <si>
    <t>№
 п/п</t>
  </si>
  <si>
    <t>Период, за который произведена уплата страховых взносов, 
выплата пособия по временной нетрудо-способности, предусмот-ренных в графах 4 - 9</t>
  </si>
  <si>
    <t>Итого
(руб.)</t>
  </si>
  <si>
    <t>Страховые взносы на обязательное пенсионное страхование (руб.)</t>
  </si>
  <si>
    <t>Страховые взносы на обязательное социальное страхование на случай временной нетрудо-способности
 и в связи с материнством (руб.)</t>
  </si>
  <si>
    <t>Страховые взносы на обязательное медицинское страхование (руб.)</t>
  </si>
  <si>
    <t>Страховые взносы на обязательное социальное страхование от несчастных случаев на производстве и профессио-нальных заболеваний
(руб.)</t>
  </si>
  <si>
    <t>Расходы по выплате пособия по временной нетрудо-способности 
(руб.)</t>
  </si>
  <si>
    <t>Платежи 
(взносы) по договорам добровольного личного страхования (руб.)</t>
  </si>
  <si>
    <t>Кроме получения максимального Дохода (:-), Нам с Вами (ИП на УСН без работников) в налоговом периоде (2013 году) необходимо сделать следующее:</t>
  </si>
  <si>
    <t>По окончании налогового периода (2013 год):</t>
  </si>
  <si>
    <t xml:space="preserve"> Заполнить Декларацию по УСН, уплатить окончательный налог и представить Декларацию в Инспекцию ФНС РФ не позднее 30 апреля 2014 года.</t>
  </si>
  <si>
    <t>Распечатать КуДиР, прошить, пронумеровать и заверить Вашей подписью / печатью, если есть (Заверять ее в ИФНС РФ с 2013 года не надо!)</t>
  </si>
  <si>
    <t>Остаток/Переплата (-) на 1 января 2014 года</t>
  </si>
  <si>
    <t>2014 год</t>
  </si>
  <si>
    <t>Пени, база УСН</t>
  </si>
  <si>
    <t>Пени, база ПФ</t>
  </si>
  <si>
    <t>13</t>
  </si>
  <si>
    <t xml:space="preserve">Налог - </t>
  </si>
  <si>
    <t>Дата и номер первичного
документа</t>
  </si>
  <si>
    <t>Приложение № 1 к Приказу Министерства финансов Российской Федерации от 22.10.2012 № 135н</t>
  </si>
  <si>
    <t>на 2013 год</t>
  </si>
  <si>
    <t xml:space="preserve">39210202140061000160 </t>
  </si>
  <si>
    <t xml:space="preserve">39210202150061000160 </t>
  </si>
  <si>
    <t>С одной стороны (статьи 14, 16 212-ФЗ):</t>
  </si>
  <si>
    <t>Индивидуальный предприниматель (ИП) - плательщик страховых взносов, не производящий выплаты и иные вознаграждения физическим лицам (плательщик "за себя") уплачивает не позднее 31 декабря текущего календарного года страховые взносы в Пенсионный фонд Российской Федерации (ПФР) и Федеральный фонд обязательного медицинского страхования (ФФОМС) в фиксированных размерах.</t>
  </si>
  <si>
    <t>С другой стороны (статья 346.21 НК РФ, п. 3.1. введен редакцией от 03.12.2012):</t>
  </si>
  <si>
    <t>Налогоплательщики, выбравшие в качестве объекта налогообложения доходы, УМЕНЬШАЮТ сумму налога (авансовых платежей по налогу), исчисленную за налоговый (отчетный) период, НА СУММУ ... страховых взносов на обязательное пенсионное страхование, ... обязательное медицинское страхование..., УПЛАЧЕННЫХ (в пределах исчисленных сумм) В ДАННОМ налоговом (отчетном) периоде в соответствии с законодательством Российской Федерации ...</t>
  </si>
  <si>
    <t>С 2012 года для ИП, не производящих выплат и иных вознаграждений физическим лицам и уплачивающих страховые взносы в ПФР и ФФОМС в фиксированных размерах - допустимо уменьшение налога УСН до 100% уплаченными взносами в ПФР и ФФОМС.</t>
  </si>
  <si>
    <t>ИП по желанию может выплачивать взносы по частям в течение 2013 года, главное, чтобы вся сумма взносов была выплачена не позднее 31 декабря 2013 года (включительно)! Поквартально в зачет уплаты налога УСН могут быть приняты только фактически УПЛАЧЕННЫЕ взносы в ПФР и ФФОМС в отчетном периоде, по окончании которого начисляется авансовый платеж по налогу УСН!</t>
  </si>
  <si>
    <t>Демонстрационная версия</t>
  </si>
  <si>
    <t>УСН к уплате, допустимый накопленный</t>
  </si>
  <si>
    <t>Остаток УСН неуплачен допустимый, накопленный</t>
  </si>
  <si>
    <t>Остаток УСН неуплачен общий, накопленный</t>
  </si>
  <si>
    <t>Остаток ОПСс неуплачен допустимый, накопленый</t>
  </si>
  <si>
    <t>Остаток ОПСн неуплачен допустимый, накопленый</t>
  </si>
  <si>
    <t>Остаток ФФОМС неуплачен допустимый, накопленый</t>
  </si>
  <si>
    <t>Остаток общий ПФ НЕуплачен допустимый, накоп</t>
  </si>
  <si>
    <t>с 1 января 2014 г.</t>
  </si>
  <si>
    <t>с 1 мая 2014 г.</t>
  </si>
  <si>
    <t>Отображаем на Диаграмме - по времени</t>
  </si>
  <si>
    <t>Отображаем в Диалоге красным - сколько заплатить</t>
  </si>
  <si>
    <t>ПФ к уплате, допустимый поквартально</t>
  </si>
  <si>
    <t>Остаток общий ПФ НЕуплачен допустимый, квартал</t>
  </si>
  <si>
    <t>ПФ к уплате, допустимый накопленный (ПФкУдоп)</t>
  </si>
  <si>
    <t>ПФ уплачен, накопл (ПФфактУ)</t>
  </si>
  <si>
    <t>Общий ПФ Уплачен допустимый, накоп (ПФзУдоп)</t>
  </si>
  <si>
    <t>(ДеклУСН) к уплате с учетом факт. уплач. допуст. ПФР, накопл.</t>
  </si>
  <si>
    <t>Индивидуальный Предприниматель Мартынов Игорь Яковлевич</t>
  </si>
  <si>
    <t>Адрес: РФ, 111250, г. Москва, ул. Красноказарменная, д. 3, подъезд 9А, офис 1</t>
  </si>
  <si>
    <t>Телефон: 499 2670-6809, 495 502-4896</t>
  </si>
  <si>
    <t>Образец заполнения платежного поручения</t>
  </si>
  <si>
    <t>ИНН 501805061234       КПП</t>
  </si>
  <si>
    <t>40802810202630000050</t>
  </si>
  <si>
    <t>Получатель                                                       Индивидуальный Предприниматель Мартынов Игорь Яковлевич</t>
  </si>
  <si>
    <t>Банк получателя                                               ОАО "АЛЬФА-БАНК"</t>
  </si>
  <si>
    <t>044525593</t>
  </si>
  <si>
    <t>Наименование товара</t>
  </si>
  <si>
    <t>Единица измерения</t>
  </si>
  <si>
    <t>Количество</t>
  </si>
  <si>
    <t>Цена</t>
  </si>
  <si>
    <t>ПО ИПполит 2013: автоматический Расчет налога УСН (6% без работников), взносов в ПФР и ФФОМС, заполнение КуДиР и Декларации за 2013 год (годовая подписка на рассылку «ИП на упрощенной системе налогообложения»)</t>
  </si>
  <si>
    <t>шт.</t>
  </si>
  <si>
    <t>1.00</t>
  </si>
  <si>
    <t>Итого</t>
  </si>
  <si>
    <t>Итого НДС</t>
  </si>
  <si>
    <t>Всего к оплате</t>
  </si>
  <si>
    <t>ИП Мартынов И.Я. _________________________</t>
  </si>
  <si>
    <t>ООО "Пример" сч. 3  01.02.13</t>
  </si>
  <si>
    <t>ООО "Пример" сч. 1  10.01.13</t>
  </si>
  <si>
    <t>Вы используете демонстрационную версию. Срок её действия ограничен 1 кварталом 2013 года.</t>
  </si>
  <si>
    <t>Если Вам понравились рекомендации Ипполита, будьте любезны,</t>
  </si>
  <si>
    <t>оплатите счет</t>
  </si>
  <si>
    <t xml:space="preserve"> на использование полной версии в 2013 году.</t>
  </si>
  <si>
    <t>Счет № ИП 02/04 от 01.04.2013</t>
  </si>
  <si>
    <t>Всего наименований 1, на сумму 2400,00</t>
  </si>
  <si>
    <t>Две тысячи четыреста рублей 00 копеек без НДС</t>
  </si>
  <si>
    <t>Счет действителен с 01 апреля по 01 июля 2013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</si>
</sst>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d/mm/yy;@"/>
    <numFmt numFmtId="165" formatCode="[$-FC19]dd\ mmmm\ yyyy\ \г\.;@"/>
    <numFmt numFmtId="166" formatCode="0.0%"/>
    <numFmt numFmtId="167" formatCode="0.000000"/>
    <numFmt numFmtId="168" formatCode="0.0000000000000000"/>
    <numFmt numFmtId="169" formatCode="dd\.mm\.yyyy\ hh:mm:ss"/>
  </numFmts>
  <fonts count="88" x14ac:knownFonts="1">
    <font>
      <sz val="10"/>
      <name val="Arial Cyr"/>
      <charset val="204"/>
    </font>
    <font>
      <sz val="10"/>
      <name val="Arial Cyr"/>
      <charset val="204"/>
    </font>
    <font>
      <sz val="8"/>
      <name val="Arial"/>
      <family val="2"/>
      <charset val="204"/>
    </font>
    <font>
      <sz val="10"/>
      <name val="Arial"/>
      <family val="2"/>
      <charset val="204"/>
    </font>
    <font>
      <b/>
      <sz val="10"/>
      <name val="Arial"/>
      <family val="2"/>
      <charset val="204"/>
    </font>
    <font>
      <sz val="9"/>
      <name val="Arial"/>
      <family val="2"/>
      <charset val="204"/>
    </font>
    <font>
      <sz val="7.5"/>
      <name val="Arial"/>
      <family val="2"/>
      <charset val="204"/>
    </font>
    <font>
      <sz val="8"/>
      <name val="Arial Cyr"/>
      <charset val="204"/>
    </font>
    <font>
      <sz val="11"/>
      <name val="Arial"/>
      <family val="2"/>
      <charset val="204"/>
    </font>
    <font>
      <sz val="16"/>
      <name val="Courier New"/>
      <family val="3"/>
      <charset val="204"/>
    </font>
    <font>
      <sz val="5"/>
      <color indexed="9"/>
      <name val="Arial"/>
      <family val="2"/>
      <charset val="204"/>
    </font>
    <font>
      <sz val="7"/>
      <name val="Arial"/>
      <family val="2"/>
      <charset val="204"/>
    </font>
    <font>
      <sz val="12"/>
      <name val="Courier New"/>
      <family val="3"/>
      <charset val="204"/>
    </font>
    <font>
      <sz val="6"/>
      <name val="Arial"/>
      <family val="2"/>
      <charset val="204"/>
    </font>
    <font>
      <b/>
      <sz val="8"/>
      <name val="Arial"/>
      <family val="2"/>
      <charset val="204"/>
    </font>
    <font>
      <b/>
      <sz val="11"/>
      <name val="Arial"/>
      <family val="2"/>
      <charset val="204"/>
    </font>
    <font>
      <sz val="8.5"/>
      <name val="Arial"/>
      <family val="2"/>
      <charset val="204"/>
    </font>
    <font>
      <b/>
      <sz val="12"/>
      <name val="Arial"/>
      <family val="2"/>
      <charset val="204"/>
    </font>
    <font>
      <b/>
      <sz val="9"/>
      <name val="Arial"/>
      <family val="2"/>
      <charset val="204"/>
    </font>
    <font>
      <sz val="9"/>
      <name val="Arial CYR"/>
      <family val="2"/>
      <charset val="204"/>
    </font>
    <font>
      <sz val="8"/>
      <name val="Arial CYR"/>
      <family val="2"/>
      <charset val="204"/>
    </font>
    <font>
      <sz val="5"/>
      <name val="Arial"/>
      <family val="2"/>
      <charset val="204"/>
    </font>
    <font>
      <b/>
      <sz val="9.5"/>
      <name val="Arial"/>
      <family val="2"/>
      <charset val="204"/>
    </font>
    <font>
      <i/>
      <sz val="8"/>
      <name val="Arial"/>
      <family val="2"/>
      <charset val="204"/>
    </font>
    <font>
      <i/>
      <sz val="9"/>
      <name val="Arial"/>
      <family val="2"/>
      <charset val="204"/>
    </font>
    <font>
      <b/>
      <sz val="8.5"/>
      <name val="Arial"/>
      <family val="2"/>
      <charset val="204"/>
    </font>
    <font>
      <i/>
      <sz val="7"/>
      <name val="Arial"/>
      <family val="2"/>
      <charset val="204"/>
    </font>
    <font>
      <u/>
      <sz val="10"/>
      <color indexed="12"/>
      <name val="Arial Cyr"/>
      <charset val="204"/>
    </font>
    <font>
      <sz val="9"/>
      <name val="Arial Cyr"/>
      <charset val="204"/>
    </font>
    <font>
      <sz val="8"/>
      <color indexed="10"/>
      <name val="Arial"/>
      <family val="2"/>
      <charset val="204"/>
    </font>
    <font>
      <b/>
      <sz val="10"/>
      <color indexed="10"/>
      <name val="Arial Cyr"/>
      <charset val="204"/>
    </font>
    <font>
      <b/>
      <sz val="10"/>
      <color indexed="9"/>
      <name val="Arial Cyr"/>
      <charset val="204"/>
    </font>
    <font>
      <b/>
      <sz val="10"/>
      <name val="Arial Cyr"/>
      <charset val="204"/>
    </font>
    <font>
      <sz val="12"/>
      <name val="Arial Cyr"/>
      <charset val="204"/>
    </font>
    <font>
      <b/>
      <sz val="12"/>
      <name val="Arial Cyr"/>
      <charset val="204"/>
    </font>
    <font>
      <sz val="10"/>
      <color indexed="10"/>
      <name val="Arial Cyr"/>
      <charset val="204"/>
    </font>
    <font>
      <b/>
      <sz val="16"/>
      <color indexed="17"/>
      <name val="Arial Cyr"/>
      <charset val="204"/>
    </font>
    <font>
      <b/>
      <sz val="24"/>
      <name val="Arial Cyr"/>
      <charset val="204"/>
    </font>
    <font>
      <b/>
      <sz val="16"/>
      <name val="Arial Cyr"/>
      <charset val="204"/>
    </font>
    <font>
      <sz val="12"/>
      <name val="Arial"/>
      <family val="2"/>
      <charset val="204"/>
    </font>
    <font>
      <sz val="14"/>
      <name val="Courier New"/>
      <family val="3"/>
      <charset val="204"/>
    </font>
    <font>
      <sz val="12"/>
      <color indexed="9"/>
      <name val="Arial Cyr"/>
      <charset val="204"/>
    </font>
    <font>
      <b/>
      <sz val="16"/>
      <name val="Courier New"/>
      <family val="3"/>
      <charset val="204"/>
    </font>
    <font>
      <sz val="10"/>
      <name val="Arial Cyr"/>
      <charset val="204"/>
    </font>
    <font>
      <sz val="10"/>
      <name val="Arial Cyr"/>
      <charset val="204"/>
    </font>
    <font>
      <sz val="14"/>
      <color indexed="17"/>
      <name val="Arial Cyr"/>
      <charset val="204"/>
    </font>
    <font>
      <sz val="10"/>
      <color indexed="17"/>
      <name val="Arial Cyr"/>
      <charset val="204"/>
    </font>
    <font>
      <sz val="10"/>
      <color indexed="9"/>
      <name val="Arial Cyr"/>
      <charset val="204"/>
    </font>
    <font>
      <sz val="8"/>
      <color indexed="9"/>
      <name val="Arial Cyr"/>
      <charset val="204"/>
    </font>
    <font>
      <b/>
      <sz val="8"/>
      <name val="Arial Cyr"/>
      <charset val="204"/>
    </font>
    <font>
      <b/>
      <sz val="11"/>
      <name val="Arial Cyr"/>
      <charset val="204"/>
    </font>
    <font>
      <u/>
      <sz val="12"/>
      <color indexed="12"/>
      <name val="Arial Cyr"/>
      <charset val="204"/>
    </font>
    <font>
      <b/>
      <u/>
      <sz val="12"/>
      <color indexed="12"/>
      <name val="Arial Cyr"/>
      <charset val="204"/>
    </font>
    <font>
      <b/>
      <i/>
      <sz val="12"/>
      <name val="Arial Cyr"/>
      <charset val="204"/>
    </font>
    <font>
      <b/>
      <u/>
      <sz val="10"/>
      <color indexed="12"/>
      <name val="Arial Cyr"/>
      <charset val="204"/>
    </font>
    <font>
      <sz val="14"/>
      <name val="Arial Cyr"/>
      <charset val="204"/>
    </font>
    <font>
      <b/>
      <sz val="10"/>
      <name val="Arial"/>
      <family val="2"/>
    </font>
    <font>
      <b/>
      <sz val="8"/>
      <name val="Arial"/>
      <family val="2"/>
    </font>
    <font>
      <b/>
      <sz val="12"/>
      <color indexed="10"/>
      <name val="Arial Cyr"/>
      <charset val="204"/>
    </font>
    <font>
      <sz val="10"/>
      <color indexed="9"/>
      <name val="Arial Cyr"/>
      <charset val="204"/>
    </font>
    <font>
      <b/>
      <sz val="10"/>
      <color indexed="9"/>
      <name val="Arial Cyr"/>
      <charset val="204"/>
    </font>
    <font>
      <sz val="8"/>
      <color indexed="9"/>
      <name val="Arial Cyr"/>
      <charset val="204"/>
    </font>
    <font>
      <b/>
      <sz val="12"/>
      <color indexed="9"/>
      <name val="Arial Cyr"/>
      <charset val="204"/>
    </font>
    <font>
      <b/>
      <sz val="12"/>
      <color indexed="10"/>
      <name val="Arial"/>
      <family val="2"/>
      <charset val="204"/>
    </font>
    <font>
      <sz val="10"/>
      <color indexed="10"/>
      <name val="Arial"/>
      <family val="2"/>
      <charset val="204"/>
    </font>
    <font>
      <sz val="8"/>
      <color indexed="81"/>
      <name val="Tahoma"/>
      <family val="2"/>
      <charset val="204"/>
    </font>
    <font>
      <b/>
      <sz val="8"/>
      <color indexed="81"/>
      <name val="Tahoma"/>
      <family val="2"/>
      <charset val="204"/>
    </font>
    <font>
      <i/>
      <sz val="8"/>
      <color indexed="81"/>
      <name val="Tahoma"/>
      <family val="2"/>
      <charset val="204"/>
    </font>
    <font>
      <sz val="10"/>
      <color indexed="55"/>
      <name val="Arial"/>
      <family val="2"/>
      <charset val="204"/>
    </font>
    <font>
      <b/>
      <sz val="9"/>
      <color indexed="17"/>
      <name val="Arial Cyr"/>
      <charset val="204"/>
    </font>
    <font>
      <b/>
      <sz val="9"/>
      <color indexed="81"/>
      <name val="Tahoma"/>
      <family val="2"/>
      <charset val="204"/>
    </font>
    <font>
      <sz val="9"/>
      <color indexed="81"/>
      <name val="Tahoma"/>
      <family val="2"/>
      <charset val="204"/>
    </font>
    <font>
      <b/>
      <sz val="16"/>
      <color indexed="10"/>
      <name val="Arial"/>
      <family val="2"/>
      <charset val="204"/>
    </font>
    <font>
      <u/>
      <sz val="11"/>
      <color indexed="12"/>
      <name val="Arial Cyr"/>
      <charset val="204"/>
    </font>
    <font>
      <sz val="9"/>
      <color indexed="10"/>
      <name val="Tahoma"/>
      <family val="2"/>
      <charset val="204"/>
    </font>
    <font>
      <b/>
      <sz val="9"/>
      <name val="Tahoma"/>
      <family val="2"/>
      <charset val="204"/>
    </font>
    <font>
      <b/>
      <sz val="10"/>
      <name val="Tahoma"/>
      <family val="2"/>
      <charset val="204"/>
    </font>
    <font>
      <sz val="10"/>
      <color indexed="9"/>
      <name val="Arial"/>
      <family val="2"/>
      <charset val="204"/>
    </font>
    <font>
      <sz val="10"/>
      <color indexed="17"/>
      <name val="Arial Cyr"/>
      <charset val="204"/>
    </font>
    <font>
      <b/>
      <sz val="10"/>
      <color indexed="17"/>
      <name val="Arial Cyr"/>
      <charset val="204"/>
    </font>
    <font>
      <b/>
      <sz val="10"/>
      <color indexed="51"/>
      <name val="Arial Cyr"/>
      <charset val="204"/>
    </font>
    <font>
      <sz val="10"/>
      <color indexed="23"/>
      <name val="Arial Cyr"/>
      <charset val="204"/>
    </font>
    <font>
      <u/>
      <sz val="14"/>
      <color indexed="12"/>
      <name val="Arial Cyr"/>
      <charset val="204"/>
    </font>
    <font>
      <b/>
      <sz val="20"/>
      <color rgb="FFFF0000"/>
      <name val="Arial"/>
      <family val="2"/>
      <charset val="204"/>
    </font>
    <font>
      <sz val="24"/>
      <name val="Arial Cyr"/>
      <charset val="204"/>
    </font>
    <font>
      <sz val="10"/>
      <color theme="0"/>
      <name val="Arial Cyr"/>
      <charset val="204"/>
    </font>
    <font>
      <sz val="8"/>
      <color indexed="10"/>
      <name val="Tahoma"/>
      <family val="2"/>
      <charset val="204"/>
    </font>
    <font>
      <b/>
      <sz val="8"/>
      <color indexed="10"/>
      <name val="Tahoma"/>
      <family val="2"/>
      <charset val="204"/>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26"/>
        <bgColor indexed="64"/>
      </patternFill>
    </fill>
    <fill>
      <patternFill patternType="solid">
        <fgColor indexed="43"/>
        <bgColor indexed="64"/>
      </patternFill>
    </fill>
    <fill>
      <patternFill patternType="solid">
        <fgColor indexed="17"/>
        <bgColor indexed="64"/>
      </patternFill>
    </fill>
    <fill>
      <patternFill patternType="solid">
        <fgColor indexed="51"/>
        <bgColor indexed="64"/>
      </patternFill>
    </fill>
    <fill>
      <patternFill patternType="solid">
        <fgColor indexed="42"/>
        <bgColor indexed="64"/>
      </patternFill>
    </fill>
    <fill>
      <patternFill patternType="solid">
        <fgColor indexed="52"/>
        <bgColor indexed="64"/>
      </patternFill>
    </fill>
    <fill>
      <patternFill patternType="solid">
        <fgColor indexed="48"/>
        <bgColor indexed="64"/>
      </patternFill>
    </fill>
    <fill>
      <patternFill patternType="solid">
        <fgColor indexed="29"/>
        <bgColor indexed="64"/>
      </patternFill>
    </fill>
    <fill>
      <patternFill patternType="solid">
        <fgColor indexed="10"/>
        <bgColor indexed="64"/>
      </patternFill>
    </fill>
    <fill>
      <patternFill patternType="solid">
        <fgColor indexed="8"/>
        <bgColor indexed="64"/>
      </patternFill>
    </fill>
  </fills>
  <borders count="47">
    <border>
      <left/>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dotted">
        <color indexed="55"/>
      </right>
      <top/>
      <bottom/>
      <diagonal/>
    </border>
    <border>
      <left style="dotted">
        <color indexed="55"/>
      </left>
      <right style="dotted">
        <color indexed="55"/>
      </right>
      <top style="dotted">
        <color indexed="55"/>
      </top>
      <bottom style="dotted">
        <color indexed="55"/>
      </bottom>
      <diagonal/>
    </border>
    <border>
      <left/>
      <right/>
      <top style="dotted">
        <color indexed="55"/>
      </top>
      <bottom/>
      <diagonal/>
    </border>
    <border>
      <left/>
      <right/>
      <top/>
      <bottom style="dotted">
        <color indexed="55"/>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uble">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dotted">
        <color indexed="55"/>
      </left>
      <right style="dotted">
        <color indexed="55"/>
      </right>
      <top style="dotted">
        <color indexed="55"/>
      </top>
      <bottom/>
      <diagonal/>
    </border>
    <border>
      <left style="dotted">
        <color indexed="55"/>
      </left>
      <right style="dotted">
        <color indexed="55"/>
      </right>
      <top/>
      <bottom style="dotted">
        <color indexed="55"/>
      </bottom>
      <diagonal/>
    </border>
    <border>
      <left style="dotted">
        <color indexed="55"/>
      </left>
      <right/>
      <top style="dotted">
        <color indexed="55"/>
      </top>
      <bottom style="dotted">
        <color indexed="55"/>
      </bottom>
      <diagonal/>
    </border>
    <border>
      <left/>
      <right/>
      <top style="dotted">
        <color indexed="55"/>
      </top>
      <bottom style="dotted">
        <color indexed="55"/>
      </bottom>
      <diagonal/>
    </border>
    <border>
      <left/>
      <right style="dotted">
        <color indexed="55"/>
      </right>
      <top style="dotted">
        <color indexed="55"/>
      </top>
      <bottom style="dotted">
        <color indexed="55"/>
      </bottom>
      <diagonal/>
    </border>
    <border>
      <left style="dotted">
        <color indexed="55"/>
      </left>
      <right/>
      <top style="dotted">
        <color indexed="55"/>
      </top>
      <bottom/>
      <diagonal/>
    </border>
    <border>
      <left/>
      <right style="dotted">
        <color indexed="55"/>
      </right>
      <top style="dotted">
        <color indexed="55"/>
      </top>
      <bottom/>
      <diagonal/>
    </border>
    <border>
      <left style="dotted">
        <color indexed="55"/>
      </left>
      <right/>
      <top/>
      <bottom style="dotted">
        <color indexed="55"/>
      </bottom>
      <diagonal/>
    </border>
    <border>
      <left/>
      <right style="dotted">
        <color indexed="55"/>
      </right>
      <top/>
      <bottom style="dotted">
        <color indexed="55"/>
      </bottom>
      <diagonal/>
    </border>
    <border>
      <left style="dotted">
        <color indexed="55"/>
      </left>
      <right style="dotted">
        <color indexed="55"/>
      </right>
      <top/>
      <bottom/>
      <diagonal/>
    </border>
    <border>
      <left/>
      <right/>
      <top/>
      <bottom style="thin">
        <color indexed="55"/>
      </bottom>
      <diagonal/>
    </border>
  </borders>
  <cellStyleXfs count="8">
    <xf numFmtId="0" fontId="0" fillId="0" borderId="0"/>
    <xf numFmtId="14" fontId="76" fillId="0" borderId="1">
      <alignment horizontal="center" vertical="center" wrapText="1"/>
    </xf>
    <xf numFmtId="169" fontId="76" fillId="0" borderId="0" applyBorder="0">
      <alignment horizontal="center" vertical="center" wrapText="1"/>
    </xf>
    <xf numFmtId="0" fontId="3" fillId="0" borderId="1" applyNumberFormat="0">
      <alignment horizontal="left"/>
    </xf>
    <xf numFmtId="4" fontId="3" fillId="0" borderId="1">
      <alignment horizontal="right"/>
    </xf>
    <xf numFmtId="0" fontId="3" fillId="0" borderId="1" applyNumberFormat="0">
      <alignment horizontal="left" wrapText="1"/>
    </xf>
    <xf numFmtId="0" fontId="75" fillId="2" borderId="0" applyNumberFormat="0" applyBorder="0">
      <alignment vertical="center"/>
    </xf>
    <xf numFmtId="0" fontId="27" fillId="0" borderId="0" applyNumberFormat="0" applyFill="0" applyBorder="0" applyAlignment="0" applyProtection="0">
      <alignment vertical="top"/>
      <protection locked="0"/>
    </xf>
  </cellStyleXfs>
  <cellXfs count="689">
    <xf numFmtId="0" fontId="0" fillId="0" borderId="0" xfId="0"/>
    <xf numFmtId="0" fontId="2" fillId="0" borderId="0" xfId="0" applyFont="1"/>
    <xf numFmtId="0" fontId="3" fillId="0" borderId="0" xfId="0" applyFont="1"/>
    <xf numFmtId="0" fontId="5" fillId="0" borderId="0" xfId="0" applyFont="1"/>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xf numFmtId="0" fontId="5" fillId="0" borderId="0" xfId="0" applyFont="1" applyBorder="1"/>
    <xf numFmtId="0" fontId="5" fillId="0" borderId="5" xfId="0" applyFont="1" applyBorder="1"/>
    <xf numFmtId="0" fontId="2" fillId="0" borderId="0" xfId="0" applyFont="1" applyBorder="1"/>
    <xf numFmtId="0" fontId="11" fillId="0" borderId="0" xfId="0" applyFont="1" applyBorder="1" applyAlignment="1">
      <alignment horizontal="left" vertical="center"/>
    </xf>
    <xf numFmtId="0" fontId="3" fillId="0" borderId="0" xfId="0" applyFont="1" applyBorder="1" applyAlignment="1">
      <alignment vertical="center"/>
    </xf>
    <xf numFmtId="0" fontId="12" fillId="0" borderId="0" xfId="0" applyFont="1" applyBorder="1" applyAlignment="1">
      <alignment horizontal="center" vertical="center"/>
    </xf>
    <xf numFmtId="0" fontId="2" fillId="0" borderId="0" xfId="0" applyFont="1" applyBorder="1" applyAlignment="1">
      <alignment horizontal="left" vertical="top" wrapText="1" indent="3"/>
    </xf>
    <xf numFmtId="0" fontId="13" fillId="0" borderId="0" xfId="0" applyFont="1" applyBorder="1" applyAlignment="1">
      <alignment horizontal="left" vertical="top" wrapText="1" indent="2"/>
    </xf>
    <xf numFmtId="0" fontId="4" fillId="0" borderId="0" xfId="0" applyFont="1" applyBorder="1" applyAlignment="1">
      <alignment horizontal="right"/>
    </xf>
    <xf numFmtId="0" fontId="8" fillId="0" borderId="0" xfId="0" applyFont="1"/>
    <xf numFmtId="0" fontId="5" fillId="0" borderId="0" xfId="0" applyFont="1" applyAlignment="1">
      <alignment horizontal="right" vertical="center"/>
    </xf>
    <xf numFmtId="0" fontId="5"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right" vertical="center" wrapText="1"/>
    </xf>
    <xf numFmtId="0" fontId="5" fillId="0" borderId="0" xfId="0" applyFont="1" applyBorder="1" applyAlignment="1">
      <alignment vertical="center" wrapText="1"/>
    </xf>
    <xf numFmtId="0" fontId="2" fillId="0" borderId="0" xfId="0" applyFont="1" applyBorder="1" applyAlignment="1">
      <alignment vertical="center"/>
    </xf>
    <xf numFmtId="0" fontId="0" fillId="0" borderId="5" xfId="0" applyBorder="1"/>
    <xf numFmtId="0" fontId="0" fillId="0" borderId="0" xfId="0" applyBorder="1"/>
    <xf numFmtId="0" fontId="19" fillId="0" borderId="0" xfId="0" applyFont="1" applyBorder="1" applyAlignment="1">
      <alignment horizontal="center" vertical="center"/>
    </xf>
    <xf numFmtId="0" fontId="20" fillId="0" borderId="0" xfId="0" applyFont="1" applyBorder="1"/>
    <xf numFmtId="4" fontId="0" fillId="0" borderId="0" xfId="0" applyNumberFormat="1"/>
    <xf numFmtId="164" fontId="0" fillId="0" borderId="0" xfId="0" applyNumberFormat="1"/>
    <xf numFmtId="0" fontId="33" fillId="0" borderId="0" xfId="0" applyFont="1"/>
    <xf numFmtId="49" fontId="7" fillId="0" borderId="0" xfId="0" applyNumberFormat="1" applyFont="1" applyAlignment="1">
      <alignment horizontal="left" vertical="justify"/>
    </xf>
    <xf numFmtId="49" fontId="2" fillId="0" borderId="0" xfId="0" applyNumberFormat="1" applyFont="1"/>
    <xf numFmtId="0" fontId="33" fillId="0" borderId="0" xfId="0" applyNumberFormat="1" applyFont="1"/>
    <xf numFmtId="0" fontId="2" fillId="0" borderId="0" xfId="0" applyNumberFormat="1" applyFont="1"/>
    <xf numFmtId="0" fontId="5" fillId="0" borderId="5" xfId="0" applyNumberFormat="1" applyFont="1" applyBorder="1"/>
    <xf numFmtId="0" fontId="5" fillId="0" borderId="0" xfId="0" applyNumberFormat="1" applyFont="1"/>
    <xf numFmtId="0" fontId="5" fillId="0" borderId="0" xfId="0" applyNumberFormat="1" applyFont="1" applyBorder="1"/>
    <xf numFmtId="0" fontId="0" fillId="0" borderId="0" xfId="0" applyAlignment="1">
      <alignment horizontal="center"/>
    </xf>
    <xf numFmtId="164" fontId="32" fillId="0" borderId="0" xfId="0" applyNumberFormat="1" applyFont="1"/>
    <xf numFmtId="0" fontId="0" fillId="0" borderId="0" xfId="0" applyFill="1"/>
    <xf numFmtId="164" fontId="0" fillId="0" borderId="0" xfId="0" applyNumberFormat="1" applyFill="1"/>
    <xf numFmtId="4" fontId="0" fillId="0" borderId="0" xfId="0" applyNumberFormat="1" applyFill="1"/>
    <xf numFmtId="0" fontId="37" fillId="3" borderId="0" xfId="7" applyFont="1" applyFill="1" applyAlignment="1" applyProtection="1">
      <alignment horizontal="left"/>
    </xf>
    <xf numFmtId="0" fontId="0" fillId="3" borderId="0" xfId="0" applyFill="1" applyAlignment="1">
      <alignment horizontal="left"/>
    </xf>
    <xf numFmtId="165" fontId="38" fillId="0" borderId="0" xfId="0" applyNumberFormat="1" applyFont="1" applyFill="1" applyBorder="1" applyAlignment="1">
      <alignment horizontal="center" vertical="center"/>
    </xf>
    <xf numFmtId="0" fontId="38" fillId="0" borderId="0" xfId="0" applyFont="1" applyFill="1" applyBorder="1" applyAlignment="1">
      <alignment horizontal="center" vertical="center"/>
    </xf>
    <xf numFmtId="2" fontId="0" fillId="0" borderId="0" xfId="0" applyNumberFormat="1"/>
    <xf numFmtId="2" fontId="0" fillId="0" borderId="0" xfId="0" applyNumberFormat="1" applyBorder="1"/>
    <xf numFmtId="0" fontId="0" fillId="0" borderId="6" xfId="0" applyBorder="1"/>
    <xf numFmtId="2" fontId="0" fillId="0" borderId="6" xfId="0" applyNumberFormat="1" applyBorder="1"/>
    <xf numFmtId="2" fontId="0" fillId="4" borderId="6" xfId="0" applyNumberFormat="1" applyFill="1" applyBorder="1"/>
    <xf numFmtId="4" fontId="0" fillId="0" borderId="6" xfId="0" applyNumberFormat="1" applyBorder="1"/>
    <xf numFmtId="4" fontId="0" fillId="4" borderId="6" xfId="0" applyNumberFormat="1" applyFill="1" applyBorder="1"/>
    <xf numFmtId="9" fontId="0" fillId="0" borderId="0" xfId="0" applyNumberFormat="1"/>
    <xf numFmtId="10" fontId="0" fillId="0" borderId="0" xfId="0" applyNumberFormat="1"/>
    <xf numFmtId="1" fontId="0" fillId="0" borderId="0" xfId="0" applyNumberFormat="1"/>
    <xf numFmtId="0" fontId="32" fillId="0" borderId="7" xfId="0" applyFont="1" applyBorder="1"/>
    <xf numFmtId="4" fontId="32" fillId="0" borderId="8" xfId="0" applyNumberFormat="1" applyFont="1" applyBorder="1"/>
    <xf numFmtId="4" fontId="32" fillId="0" borderId="9" xfId="0" applyNumberFormat="1" applyFont="1" applyBorder="1"/>
    <xf numFmtId="0" fontId="34" fillId="0" borderId="0" xfId="0" applyFont="1" applyAlignment="1">
      <alignment horizontal="center" vertical="center"/>
    </xf>
    <xf numFmtId="0" fontId="0" fillId="0" borderId="0" xfId="0" applyAlignment="1">
      <alignment horizontal="left"/>
    </xf>
    <xf numFmtId="2" fontId="0" fillId="0" borderId="0" xfId="0" applyNumberFormat="1" applyBorder="1" applyAlignment="1"/>
    <xf numFmtId="0" fontId="0" fillId="0" borderId="0" xfId="0" applyFill="1" applyBorder="1" applyAlignment="1">
      <alignment vertical="center" wrapText="1"/>
    </xf>
    <xf numFmtId="2" fontId="0" fillId="0" borderId="0" xfId="0" applyNumberFormat="1" applyFill="1" applyBorder="1" applyAlignment="1"/>
    <xf numFmtId="0" fontId="0" fillId="0" borderId="0" xfId="0" applyBorder="1" applyAlignment="1">
      <alignment vertical="center" wrapText="1"/>
    </xf>
    <xf numFmtId="49" fontId="17" fillId="0" borderId="0" xfId="0" applyNumberFormat="1" applyFont="1" applyFill="1" applyBorder="1" applyAlignment="1" applyProtection="1">
      <alignment horizontal="center" vertical="center"/>
      <protection locked="0"/>
    </xf>
    <xf numFmtId="49" fontId="33" fillId="0" borderId="0" xfId="0" applyNumberFormat="1" applyFont="1" applyAlignment="1">
      <alignment horizontal="left"/>
    </xf>
    <xf numFmtId="0" fontId="0" fillId="0" borderId="0" xfId="0" applyBorder="1" applyAlignment="1">
      <alignment horizontal="left"/>
    </xf>
    <xf numFmtId="0" fontId="14" fillId="0" borderId="0" xfId="0" applyNumberFormat="1" applyFont="1" applyProtection="1">
      <protection locked="0"/>
    </xf>
    <xf numFmtId="0" fontId="33" fillId="3" borderId="0" xfId="0" applyFont="1" applyFill="1"/>
    <xf numFmtId="0" fontId="0" fillId="0" borderId="0" xfId="0" applyAlignment="1">
      <alignment horizontal="right"/>
    </xf>
    <xf numFmtId="14" fontId="0" fillId="0" borderId="0" xfId="0" applyNumberFormat="1"/>
    <xf numFmtId="0" fontId="0" fillId="0" borderId="0" xfId="0" applyFill="1" applyAlignment="1">
      <alignment horizontal="right"/>
    </xf>
    <xf numFmtId="0" fontId="32" fillId="0" borderId="0" xfId="0" applyFont="1" applyAlignment="1">
      <alignment horizontal="left"/>
    </xf>
    <xf numFmtId="168" fontId="0" fillId="0" borderId="0" xfId="0" applyNumberFormat="1"/>
    <xf numFmtId="0" fontId="0" fillId="0" borderId="0" xfId="0" applyAlignment="1">
      <alignment horizontal="center" vertical="center" wrapText="1"/>
    </xf>
    <xf numFmtId="0" fontId="33" fillId="0" borderId="0" xfId="0" applyFont="1" applyFill="1"/>
    <xf numFmtId="0" fontId="47" fillId="0" borderId="0" xfId="0" applyFont="1"/>
    <xf numFmtId="0" fontId="0" fillId="0" borderId="10" xfId="0" applyFill="1" applyBorder="1"/>
    <xf numFmtId="0" fontId="0" fillId="0" borderId="11" xfId="0" applyFill="1" applyBorder="1"/>
    <xf numFmtId="0" fontId="0" fillId="0" borderId="12" xfId="0" applyFill="1" applyBorder="1"/>
    <xf numFmtId="0" fontId="27" fillId="0" borderId="0" xfId="7" applyAlignment="1" applyProtection="1">
      <alignment wrapText="1"/>
    </xf>
    <xf numFmtId="0" fontId="27" fillId="0" borderId="0" xfId="7" applyAlignment="1" applyProtection="1"/>
    <xf numFmtId="0" fontId="58" fillId="0" borderId="0" xfId="0" applyFont="1" applyAlignment="1">
      <alignment vertical="center"/>
    </xf>
    <xf numFmtId="0" fontId="34" fillId="0" borderId="0" xfId="0" applyFont="1"/>
    <xf numFmtId="0" fontId="5" fillId="0" borderId="2" xfId="0" applyFont="1" applyFill="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0" xfId="0" applyFont="1" applyAlignment="1" applyProtection="1">
      <alignment vertical="center"/>
      <protection locked="0"/>
    </xf>
    <xf numFmtId="0" fontId="32" fillId="3" borderId="0" xfId="0" applyFont="1" applyFill="1" applyBorder="1"/>
    <xf numFmtId="0" fontId="32" fillId="3" borderId="0" xfId="0" applyFont="1" applyFill="1" applyBorder="1" applyAlignment="1">
      <alignment horizontal="center"/>
    </xf>
    <xf numFmtId="0" fontId="32" fillId="3" borderId="0" xfId="0" applyFont="1" applyFill="1" applyBorder="1" applyAlignment="1">
      <alignment horizontal="right"/>
    </xf>
    <xf numFmtId="0" fontId="32" fillId="3" borderId="13" xfId="0" applyFont="1" applyFill="1" applyBorder="1" applyAlignment="1">
      <alignment horizontal="left"/>
    </xf>
    <xf numFmtId="0" fontId="0" fillId="3" borderId="14" xfId="0" applyFill="1" applyBorder="1"/>
    <xf numFmtId="0" fontId="32" fillId="3" borderId="15" xfId="0" applyFont="1" applyFill="1" applyBorder="1" applyAlignment="1">
      <alignment horizontal="right"/>
    </xf>
    <xf numFmtId="0" fontId="0" fillId="2" borderId="0" xfId="0" applyFill="1" applyBorder="1"/>
    <xf numFmtId="0" fontId="0" fillId="0" borderId="16" xfId="0" applyFill="1" applyBorder="1" applyProtection="1">
      <protection locked="0"/>
    </xf>
    <xf numFmtId="164" fontId="7" fillId="0" borderId="16" xfId="0" applyNumberFormat="1"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4" fontId="32" fillId="0" borderId="16" xfId="0" applyNumberFormat="1" applyFont="1" applyFill="1" applyBorder="1" applyProtection="1">
      <protection locked="0"/>
    </xf>
    <xf numFmtId="0" fontId="0" fillId="0" borderId="17" xfId="0" applyFill="1" applyBorder="1" applyProtection="1">
      <protection locked="0"/>
    </xf>
    <xf numFmtId="164" fontId="7" fillId="0" borderId="17" xfId="0" applyNumberFormat="1"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4" fontId="32" fillId="0" borderId="17" xfId="0" applyNumberFormat="1" applyFont="1" applyFill="1" applyBorder="1" applyProtection="1">
      <protection locked="0"/>
    </xf>
    <xf numFmtId="0" fontId="0" fillId="0" borderId="17" xfId="0" applyFont="1" applyFill="1" applyBorder="1" applyProtection="1">
      <protection locked="0"/>
    </xf>
    <xf numFmtId="0" fontId="0" fillId="0" borderId="0" xfId="0" applyAlignment="1" applyProtection="1">
      <alignment horizontal="right"/>
      <protection locked="0"/>
    </xf>
    <xf numFmtId="0" fontId="0" fillId="0" borderId="0" xfId="0" applyProtection="1">
      <protection locked="0"/>
    </xf>
    <xf numFmtId="0" fontId="0" fillId="0" borderId="0" xfId="0" applyFill="1" applyAlignment="1" applyProtection="1">
      <alignment horizontal="right"/>
      <protection locked="0"/>
    </xf>
    <xf numFmtId="0" fontId="33" fillId="3" borderId="0" xfId="0" applyFont="1" applyFill="1" applyProtection="1"/>
    <xf numFmtId="0" fontId="34" fillId="3" borderId="0" xfId="0" applyFont="1" applyFill="1" applyProtection="1"/>
    <xf numFmtId="0" fontId="33" fillId="0" borderId="0" xfId="0" applyFont="1" applyProtection="1"/>
    <xf numFmtId="0" fontId="33" fillId="5" borderId="18" xfId="0" applyFont="1" applyFill="1" applyBorder="1" applyProtection="1"/>
    <xf numFmtId="0" fontId="33" fillId="5" borderId="19" xfId="0" applyFont="1" applyFill="1" applyBorder="1" applyAlignment="1" applyProtection="1">
      <alignment vertical="center"/>
    </xf>
    <xf numFmtId="0" fontId="33" fillId="5" borderId="19" xfId="0" applyFont="1" applyFill="1" applyBorder="1" applyProtection="1"/>
    <xf numFmtId="0" fontId="33" fillId="5" borderId="20" xfId="0" applyFont="1" applyFill="1" applyBorder="1" applyProtection="1"/>
    <xf numFmtId="0" fontId="33" fillId="5" borderId="21" xfId="0" applyFont="1" applyFill="1" applyBorder="1" applyProtection="1"/>
    <xf numFmtId="0" fontId="34" fillId="5" borderId="0" xfId="0" applyFont="1" applyFill="1" applyBorder="1" applyAlignment="1" applyProtection="1">
      <alignment vertical="center"/>
    </xf>
    <xf numFmtId="0" fontId="33" fillId="5" borderId="0" xfId="0" applyFont="1" applyFill="1" applyBorder="1" applyAlignment="1" applyProtection="1">
      <alignment vertical="center"/>
    </xf>
    <xf numFmtId="0" fontId="33" fillId="5" borderId="0" xfId="0" applyFont="1" applyFill="1" applyBorder="1" applyProtection="1"/>
    <xf numFmtId="0" fontId="33" fillId="5" borderId="5" xfId="0" applyFont="1" applyFill="1" applyBorder="1" applyProtection="1"/>
    <xf numFmtId="0" fontId="33" fillId="5" borderId="22" xfId="0" applyFont="1" applyFill="1" applyBorder="1" applyProtection="1"/>
    <xf numFmtId="0" fontId="33" fillId="5" borderId="4" xfId="0" applyFont="1" applyFill="1" applyBorder="1" applyProtection="1"/>
    <xf numFmtId="0" fontId="33" fillId="5" borderId="23" xfId="0" applyFont="1" applyFill="1" applyBorder="1" applyProtection="1"/>
    <xf numFmtId="0" fontId="34" fillId="0" borderId="0" xfId="0" applyFont="1" applyProtection="1"/>
    <xf numFmtId="0" fontId="34" fillId="5" borderId="0" xfId="0" applyFont="1" applyFill="1" applyBorder="1" applyProtection="1"/>
    <xf numFmtId="0" fontId="53" fillId="5" borderId="4" xfId="0" applyFont="1" applyFill="1" applyBorder="1" applyProtection="1"/>
    <xf numFmtId="0" fontId="1" fillId="0" borderId="0" xfId="0" applyFont="1" applyProtection="1">
      <protection hidden="1"/>
    </xf>
    <xf numFmtId="22" fontId="61" fillId="0" borderId="0" xfId="0" applyNumberFormat="1" applyFont="1" applyAlignment="1" applyProtection="1">
      <alignment horizontal="center"/>
      <protection hidden="1"/>
    </xf>
    <xf numFmtId="0" fontId="43" fillId="0" borderId="0" xfId="0" applyFont="1" applyProtection="1">
      <protection hidden="1"/>
    </xf>
    <xf numFmtId="0" fontId="33" fillId="0" borderId="0" xfId="0" applyFont="1" applyProtection="1">
      <protection hidden="1"/>
    </xf>
    <xf numFmtId="0" fontId="37" fillId="3" borderId="0" xfId="7" applyFont="1" applyFill="1" applyAlignment="1" applyProtection="1">
      <alignment horizontal="left"/>
      <protection hidden="1"/>
    </xf>
    <xf numFmtId="165" fontId="38" fillId="0" borderId="0" xfId="0" applyNumberFormat="1" applyFont="1" applyFill="1" applyBorder="1" applyAlignment="1" applyProtection="1">
      <alignment horizontal="center" vertical="center"/>
      <protection hidden="1"/>
    </xf>
    <xf numFmtId="0" fontId="38" fillId="0" borderId="0" xfId="0" applyFont="1" applyFill="1" applyBorder="1" applyAlignment="1" applyProtection="1">
      <alignment horizontal="center" vertical="center"/>
      <protection hidden="1"/>
    </xf>
    <xf numFmtId="49" fontId="43" fillId="0" borderId="24" xfId="0" applyNumberFormat="1" applyFont="1" applyBorder="1" applyAlignment="1" applyProtection="1">
      <alignment horizontal="center" vertical="center" wrapText="1"/>
      <protection hidden="1"/>
    </xf>
    <xf numFmtId="0" fontId="44" fillId="0" borderId="0" xfId="0" applyFont="1" applyProtection="1">
      <protection hidden="1"/>
    </xf>
    <xf numFmtId="49" fontId="7" fillId="0" borderId="24" xfId="0" applyNumberFormat="1" applyFont="1" applyBorder="1" applyAlignment="1" applyProtection="1">
      <alignment horizontal="center" vertical="center" wrapText="1"/>
      <protection hidden="1"/>
    </xf>
    <xf numFmtId="166" fontId="44" fillId="0" borderId="24" xfId="0" applyNumberFormat="1" applyFont="1" applyBorder="1" applyProtection="1">
      <protection hidden="1"/>
    </xf>
    <xf numFmtId="4" fontId="44" fillId="0" borderId="24" xfId="0" applyNumberFormat="1" applyFont="1" applyBorder="1" applyProtection="1">
      <protection hidden="1"/>
    </xf>
    <xf numFmtId="4" fontId="44" fillId="0" borderId="0" xfId="0" applyNumberFormat="1" applyFont="1" applyAlignment="1" applyProtection="1">
      <alignment horizontal="center" vertical="center"/>
      <protection hidden="1"/>
    </xf>
    <xf numFmtId="1" fontId="44" fillId="0" borderId="0" xfId="0" applyNumberFormat="1" applyFont="1" applyAlignment="1" applyProtection="1">
      <alignment horizontal="center" vertical="center"/>
      <protection hidden="1"/>
    </xf>
    <xf numFmtId="10" fontId="59" fillId="0" borderId="0" xfId="0" applyNumberFormat="1" applyFont="1" applyProtection="1">
      <protection hidden="1"/>
    </xf>
    <xf numFmtId="1" fontId="59" fillId="0" borderId="0" xfId="0" applyNumberFormat="1" applyFont="1" applyAlignment="1" applyProtection="1">
      <alignment horizontal="center" vertical="center"/>
      <protection hidden="1"/>
    </xf>
    <xf numFmtId="49" fontId="44" fillId="0" borderId="0" xfId="0" applyNumberFormat="1" applyFont="1" applyProtection="1">
      <protection hidden="1"/>
    </xf>
    <xf numFmtId="4" fontId="44" fillId="0" borderId="0" xfId="0" applyNumberFormat="1" applyFont="1" applyProtection="1">
      <protection hidden="1"/>
    </xf>
    <xf numFmtId="0" fontId="32" fillId="0" borderId="0" xfId="0" applyFont="1" applyProtection="1">
      <protection hidden="1"/>
    </xf>
    <xf numFmtId="0" fontId="0" fillId="0" borderId="0" xfId="0" applyFont="1" applyProtection="1">
      <protection hidden="1"/>
    </xf>
    <xf numFmtId="0" fontId="43" fillId="0" borderId="0" xfId="0" applyFont="1" applyAlignment="1" applyProtection="1">
      <alignment horizontal="right"/>
      <protection hidden="1"/>
    </xf>
    <xf numFmtId="4" fontId="43" fillId="0" borderId="0" xfId="0" applyNumberFormat="1" applyFont="1" applyProtection="1">
      <protection hidden="1"/>
    </xf>
    <xf numFmtId="0" fontId="32" fillId="6" borderId="18" xfId="0" applyFont="1" applyFill="1" applyBorder="1" applyProtection="1">
      <protection hidden="1"/>
    </xf>
    <xf numFmtId="0" fontId="43" fillId="6" borderId="19" xfId="0" applyFont="1" applyFill="1" applyBorder="1" applyProtection="1">
      <protection hidden="1"/>
    </xf>
    <xf numFmtId="0" fontId="43" fillId="6" borderId="20" xfId="0" applyFont="1" applyFill="1" applyBorder="1" applyProtection="1">
      <protection hidden="1"/>
    </xf>
    <xf numFmtId="0" fontId="5" fillId="0" borderId="0" xfId="0" applyFont="1" applyProtection="1">
      <protection hidden="1"/>
    </xf>
    <xf numFmtId="0" fontId="3" fillId="0" borderId="0" xfId="0" applyFont="1" applyProtection="1">
      <protection hidden="1"/>
    </xf>
    <xf numFmtId="0" fontId="5" fillId="0" borderId="0" xfId="0" applyFont="1" applyAlignment="1" applyProtection="1">
      <alignment horizontal="right"/>
      <protection hidden="1"/>
    </xf>
    <xf numFmtId="0" fontId="5" fillId="0" borderId="0" xfId="0" applyFont="1" applyFill="1" applyBorder="1" applyProtection="1">
      <protection hidden="1"/>
    </xf>
    <xf numFmtId="0" fontId="5" fillId="0" borderId="0" xfId="0" applyFont="1" applyBorder="1" applyProtection="1">
      <protection hidden="1"/>
    </xf>
    <xf numFmtId="0" fontId="5" fillId="0" borderId="0" xfId="0" applyFont="1" applyFill="1" applyBorder="1" applyAlignment="1" applyProtection="1">
      <alignment horizontal="center"/>
      <protection hidden="1"/>
    </xf>
    <xf numFmtId="0" fontId="5" fillId="0" borderId="0" xfId="0" applyFont="1" applyBorder="1" applyAlignment="1" applyProtection="1">
      <alignment horizontal="center"/>
      <protection hidden="1"/>
    </xf>
    <xf numFmtId="0" fontId="6" fillId="0" borderId="0" xfId="0" applyFont="1" applyProtection="1">
      <protection hidden="1"/>
    </xf>
    <xf numFmtId="0" fontId="5" fillId="0" borderId="5" xfId="0" applyFont="1" applyBorder="1" applyProtection="1">
      <protection hidden="1"/>
    </xf>
    <xf numFmtId="0" fontId="6" fillId="0" borderId="0"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0" fillId="0" borderId="0" xfId="0" applyFont="1" applyAlignment="1" applyProtection="1">
      <protection hidden="1"/>
    </xf>
    <xf numFmtId="0" fontId="55" fillId="0" borderId="0" xfId="0" applyFont="1" applyAlignment="1" applyProtection="1">
      <protection hidden="1"/>
    </xf>
    <xf numFmtId="0" fontId="47" fillId="0" borderId="0" xfId="0" applyFont="1" applyAlignment="1" applyProtection="1">
      <protection hidden="1"/>
    </xf>
    <xf numFmtId="49" fontId="47" fillId="0" borderId="0" xfId="0" applyNumberFormat="1" applyFont="1" applyAlignment="1" applyProtection="1">
      <protection hidden="1"/>
    </xf>
    <xf numFmtId="0" fontId="17" fillId="0" borderId="0" xfId="0" applyFont="1" applyAlignment="1" applyProtection="1">
      <protection hidden="1"/>
    </xf>
    <xf numFmtId="0" fontId="56" fillId="0" borderId="0" xfId="0" applyFont="1" applyAlignment="1" applyProtection="1">
      <alignment horizontal="center"/>
      <protection hidden="1"/>
    </xf>
    <xf numFmtId="0" fontId="57" fillId="0" borderId="0" xfId="0" applyFont="1" applyAlignment="1" applyProtection="1">
      <alignment horizontal="center"/>
      <protection hidden="1"/>
    </xf>
    <xf numFmtId="0" fontId="0" fillId="0" borderId="0" xfId="0" applyProtection="1">
      <protection hidden="1"/>
    </xf>
    <xf numFmtId="0" fontId="0" fillId="0" borderId="19" xfId="0" applyFont="1" applyBorder="1" applyAlignment="1" applyProtection="1">
      <alignment horizontal="center" vertical="top"/>
      <protection hidden="1"/>
    </xf>
    <xf numFmtId="0" fontId="0" fillId="0" borderId="0" xfId="0" applyFont="1" applyBorder="1" applyAlignment="1" applyProtection="1">
      <protection hidden="1"/>
    </xf>
    <xf numFmtId="0" fontId="4" fillId="0" borderId="0" xfId="0" applyFont="1" applyAlignment="1" applyProtection="1">
      <protection hidden="1"/>
    </xf>
    <xf numFmtId="0" fontId="3" fillId="0" borderId="0" xfId="0" applyFont="1" applyAlignment="1" applyProtection="1">
      <alignment horizontal="center"/>
      <protection hidden="1"/>
    </xf>
    <xf numFmtId="49" fontId="3" fillId="0" borderId="24" xfId="0" applyNumberFormat="1" applyFont="1" applyBorder="1" applyAlignment="1" applyProtection="1">
      <alignment horizontal="center"/>
      <protection hidden="1"/>
    </xf>
    <xf numFmtId="0" fontId="0" fillId="0" borderId="19" xfId="0" applyFont="1" applyBorder="1" applyAlignment="1" applyProtection="1">
      <protection hidden="1"/>
    </xf>
    <xf numFmtId="0" fontId="0" fillId="0" borderId="0" xfId="0" applyFont="1" applyBorder="1" applyAlignment="1" applyProtection="1">
      <alignment horizontal="center" vertical="center"/>
      <protection hidden="1"/>
    </xf>
    <xf numFmtId="0" fontId="0" fillId="0" borderId="23" xfId="0" applyFont="1" applyBorder="1" applyAlignment="1" applyProtection="1">
      <alignment vertical="top" wrapText="1"/>
      <protection hidden="1"/>
    </xf>
    <xf numFmtId="0" fontId="5" fillId="0" borderId="23" xfId="0" applyFont="1" applyBorder="1" applyAlignment="1" applyProtection="1">
      <alignment horizontal="center" vertical="center"/>
      <protection hidden="1"/>
    </xf>
    <xf numFmtId="0" fontId="0" fillId="0" borderId="0" xfId="0" applyFont="1" applyAlignment="1" applyProtection="1">
      <alignment horizontal="center" vertical="center"/>
      <protection hidden="1"/>
    </xf>
    <xf numFmtId="0" fontId="0" fillId="0" borderId="0" xfId="0" applyFont="1" applyAlignment="1" applyProtection="1">
      <alignment horizontal="center"/>
      <protection hidden="1"/>
    </xf>
    <xf numFmtId="0" fontId="2" fillId="0" borderId="0" xfId="0" applyNumberFormat="1" applyFont="1" applyProtection="1">
      <protection hidden="1"/>
    </xf>
    <xf numFmtId="0" fontId="2" fillId="0" borderId="0" xfId="0" applyFont="1" applyBorder="1" applyProtection="1">
      <protection hidden="1"/>
    </xf>
    <xf numFmtId="0" fontId="2" fillId="0" borderId="0" xfId="0" applyFont="1" applyProtection="1">
      <protection hidden="1"/>
    </xf>
    <xf numFmtId="0" fontId="2" fillId="0" borderId="0" xfId="0" applyFont="1" applyBorder="1" applyAlignment="1" applyProtection="1">
      <alignment horizontal="left" vertical="top" wrapText="1" indent="3"/>
      <protection hidden="1"/>
    </xf>
    <xf numFmtId="0" fontId="13" fillId="0" borderId="0" xfId="0" applyFont="1" applyBorder="1" applyAlignment="1" applyProtection="1">
      <alignment horizontal="left" vertical="top" wrapText="1" indent="2"/>
      <protection hidden="1"/>
    </xf>
    <xf numFmtId="0" fontId="21" fillId="0" borderId="0" xfId="0" applyFont="1" applyBorder="1" applyAlignment="1" applyProtection="1">
      <alignment horizontal="right" vertical="top"/>
      <protection hidden="1"/>
    </xf>
    <xf numFmtId="0" fontId="11" fillId="0" borderId="0" xfId="0" applyFont="1" applyBorder="1" applyAlignment="1" applyProtection="1">
      <alignment horizontal="left" vertical="center"/>
      <protection hidden="1"/>
    </xf>
    <xf numFmtId="0" fontId="3" fillId="0" borderId="0" xfId="0" applyFont="1" applyBorder="1" applyAlignment="1" applyProtection="1">
      <alignment vertical="center"/>
      <protection hidden="1"/>
    </xf>
    <xf numFmtId="0" fontId="3" fillId="0" borderId="0" xfId="0" applyFont="1" applyBorder="1" applyProtection="1">
      <protection hidden="1"/>
    </xf>
    <xf numFmtId="0" fontId="12" fillId="0" borderId="0" xfId="0" applyFont="1" applyBorder="1" applyAlignment="1" applyProtection="1">
      <alignment horizontal="center" vertical="center"/>
      <protection hidden="1"/>
    </xf>
    <xf numFmtId="0" fontId="22" fillId="0" borderId="0" xfId="0" applyFont="1" applyAlignment="1" applyProtection="1">
      <alignment horizontal="center"/>
      <protection hidden="1"/>
    </xf>
    <xf numFmtId="0" fontId="23" fillId="0" borderId="0" xfId="0" applyFont="1" applyAlignment="1" applyProtection="1">
      <alignment horizontal="right"/>
      <protection hidden="1"/>
    </xf>
    <xf numFmtId="0" fontId="24" fillId="0" borderId="0" xfId="0" applyFont="1" applyAlignment="1" applyProtection="1">
      <alignment horizontal="center" vertical="center"/>
      <protection hidden="1"/>
    </xf>
    <xf numFmtId="0" fontId="24" fillId="0" borderId="0" xfId="0" applyFont="1" applyAlignment="1" applyProtection="1">
      <alignment horizontal="center" vertical="center" wrapText="1"/>
      <protection hidden="1"/>
    </xf>
    <xf numFmtId="0" fontId="24" fillId="0" borderId="0" xfId="0" applyFont="1" applyBorder="1" applyAlignment="1" applyProtection="1">
      <alignment horizontal="center" vertical="center"/>
      <protection hidden="1"/>
    </xf>
    <xf numFmtId="49" fontId="2" fillId="0" borderId="0" xfId="0" applyNumberFormat="1" applyFont="1" applyAlignment="1" applyProtection="1">
      <alignment horizontal="center" vertical="center"/>
      <protection hidden="1"/>
    </xf>
    <xf numFmtId="49" fontId="2" fillId="0" borderId="0" xfId="0" applyNumberFormat="1" applyFont="1" applyBorder="1" applyAlignment="1" applyProtection="1">
      <alignment horizontal="center" vertical="center"/>
      <protection hidden="1"/>
    </xf>
    <xf numFmtId="0" fontId="5" fillId="0" borderId="0" xfId="0" applyFont="1" applyAlignment="1" applyProtection="1">
      <alignment vertical="center"/>
      <protection hidden="1"/>
    </xf>
    <xf numFmtId="49" fontId="3" fillId="0" borderId="0" xfId="0" applyNumberFormat="1" applyFont="1" applyBorder="1" applyAlignment="1" applyProtection="1">
      <alignment horizontal="center"/>
      <protection hidden="1"/>
    </xf>
    <xf numFmtId="0" fontId="11" fillId="0" borderId="0" xfId="0" applyFont="1" applyProtection="1">
      <protection hidden="1"/>
    </xf>
    <xf numFmtId="0" fontId="26" fillId="0" borderId="0" xfId="0" applyFont="1" applyAlignment="1" applyProtection="1">
      <alignment horizontal="right"/>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left" vertical="center"/>
      <protection hidden="1"/>
    </xf>
    <xf numFmtId="0" fontId="5" fillId="0" borderId="0" xfId="0" applyFont="1" applyAlignment="1" applyProtection="1">
      <alignment vertical="center" wrapText="1"/>
      <protection hidden="1"/>
    </xf>
    <xf numFmtId="0" fontId="72" fillId="0" borderId="0" xfId="0" applyFont="1" applyProtection="1">
      <protection hidden="1"/>
    </xf>
    <xf numFmtId="0" fontId="34" fillId="0" borderId="0" xfId="0" applyFont="1" applyAlignment="1">
      <alignment horizontal="right" vertical="center"/>
    </xf>
    <xf numFmtId="0" fontId="34" fillId="0" borderId="0" xfId="0" applyFont="1" applyAlignment="1">
      <alignment horizontal="left" vertical="center"/>
    </xf>
    <xf numFmtId="0" fontId="1" fillId="0" borderId="0" xfId="0" applyFont="1" applyFill="1" applyBorder="1" applyAlignment="1">
      <alignment vertical="center" wrapText="1"/>
    </xf>
    <xf numFmtId="49" fontId="1" fillId="0" borderId="0" xfId="0" applyNumberFormat="1" applyFont="1" applyFill="1" applyBorder="1" applyAlignment="1" applyProtection="1">
      <alignment horizontal="center" vertical="center" wrapText="1"/>
      <protection hidden="1"/>
    </xf>
    <xf numFmtId="2" fontId="1" fillId="0" borderId="0" xfId="0" applyNumberFormat="1" applyFont="1" applyProtection="1">
      <protection hidden="1"/>
    </xf>
    <xf numFmtId="164" fontId="1" fillId="0" borderId="0" xfId="0" applyNumberFormat="1" applyFont="1" applyProtection="1">
      <protection hidden="1"/>
    </xf>
    <xf numFmtId="0" fontId="1" fillId="0" borderId="0" xfId="0" applyFont="1"/>
    <xf numFmtId="2" fontId="1" fillId="0" borderId="0" xfId="0" applyNumberFormat="1" applyFont="1" applyFill="1" applyBorder="1" applyAlignment="1"/>
    <xf numFmtId="2" fontId="1" fillId="0" borderId="0" xfId="0" applyNumberFormat="1" applyFont="1"/>
    <xf numFmtId="0" fontId="43" fillId="0" borderId="0" xfId="0" applyFont="1"/>
    <xf numFmtId="164" fontId="43" fillId="0" borderId="0" xfId="0" applyNumberFormat="1" applyFont="1"/>
    <xf numFmtId="0" fontId="43" fillId="0" borderId="0" xfId="0" applyFont="1" applyFill="1"/>
    <xf numFmtId="0" fontId="0" fillId="0" borderId="0" xfId="0" applyFont="1" applyFill="1"/>
    <xf numFmtId="0" fontId="60" fillId="0" borderId="0" xfId="0" applyFont="1"/>
    <xf numFmtId="0" fontId="47" fillId="0" borderId="0" xfId="0" applyFont="1" applyProtection="1">
      <protection hidden="1"/>
    </xf>
    <xf numFmtId="49" fontId="77" fillId="0" borderId="0" xfId="0" applyNumberFormat="1" applyFont="1" applyProtection="1">
      <protection hidden="1"/>
    </xf>
    <xf numFmtId="0" fontId="0" fillId="0" borderId="0" xfId="0" applyFont="1"/>
    <xf numFmtId="2" fontId="0" fillId="0" borderId="0" xfId="0" applyNumberFormat="1" applyFont="1"/>
    <xf numFmtId="0" fontId="0" fillId="0" borderId="0" xfId="0" applyFont="1" applyBorder="1"/>
    <xf numFmtId="2" fontId="0" fillId="0" borderId="0" xfId="0" applyNumberFormat="1" applyFont="1" applyBorder="1"/>
    <xf numFmtId="0" fontId="79" fillId="0" borderId="0" xfId="0" applyFont="1" applyFill="1" applyBorder="1"/>
    <xf numFmtId="2" fontId="79" fillId="0" borderId="0" xfId="0" applyNumberFormat="1" applyFont="1" applyFill="1" applyBorder="1"/>
    <xf numFmtId="0" fontId="78" fillId="0" borderId="0" xfId="0" applyFont="1" applyFill="1"/>
    <xf numFmtId="0" fontId="78" fillId="0" borderId="0" xfId="0" applyFont="1" applyBorder="1"/>
    <xf numFmtId="2" fontId="78" fillId="0" borderId="0" xfId="0" applyNumberFormat="1" applyFont="1" applyBorder="1"/>
    <xf numFmtId="0" fontId="78" fillId="0" borderId="0" xfId="0" applyFont="1"/>
    <xf numFmtId="164" fontId="0" fillId="7" borderId="0" xfId="0" applyNumberFormat="1" applyFill="1"/>
    <xf numFmtId="2" fontId="78" fillId="0" borderId="0" xfId="0" applyNumberFormat="1" applyFont="1" applyFill="1" applyBorder="1"/>
    <xf numFmtId="164" fontId="1" fillId="0" borderId="0" xfId="0" applyNumberFormat="1" applyFont="1" applyFill="1"/>
    <xf numFmtId="0" fontId="0" fillId="7" borderId="0" xfId="0" applyFont="1" applyFill="1" applyBorder="1"/>
    <xf numFmtId="164" fontId="78" fillId="0" borderId="0" xfId="0" applyNumberFormat="1" applyFont="1" applyFill="1"/>
    <xf numFmtId="0" fontId="0" fillId="8" borderId="0" xfId="0" applyFont="1" applyFill="1"/>
    <xf numFmtId="0" fontId="0" fillId="8" borderId="0" xfId="0" applyFont="1" applyFill="1" applyBorder="1"/>
    <xf numFmtId="2" fontId="0" fillId="8" borderId="0" xfId="0" applyNumberFormat="1" applyFont="1" applyFill="1" applyBorder="1"/>
    <xf numFmtId="164" fontId="78" fillId="0" borderId="18" xfId="0" applyNumberFormat="1" applyFont="1" applyBorder="1"/>
    <xf numFmtId="0" fontId="79" fillId="0" borderId="19" xfId="0" applyFont="1" applyFill="1" applyBorder="1"/>
    <xf numFmtId="2" fontId="79" fillId="0" borderId="19" xfId="0" applyNumberFormat="1" applyFont="1" applyFill="1" applyBorder="1"/>
    <xf numFmtId="2" fontId="79" fillId="0" borderId="20" xfId="0" applyNumberFormat="1" applyFont="1" applyFill="1" applyBorder="1"/>
    <xf numFmtId="164" fontId="78" fillId="0" borderId="21" xfId="0" applyNumberFormat="1" applyFont="1" applyBorder="1"/>
    <xf numFmtId="2" fontId="79" fillId="0" borderId="5" xfId="0" applyNumberFormat="1" applyFont="1" applyFill="1" applyBorder="1"/>
    <xf numFmtId="164" fontId="78" fillId="0" borderId="22" xfId="0" applyNumberFormat="1" applyFont="1" applyBorder="1"/>
    <xf numFmtId="0" fontId="79" fillId="0" borderId="4" xfId="0" applyFont="1" applyFill="1" applyBorder="1"/>
    <xf numFmtId="2" fontId="79" fillId="0" borderId="4" xfId="0" applyNumberFormat="1" applyFont="1" applyFill="1" applyBorder="1"/>
    <xf numFmtId="2" fontId="79" fillId="0" borderId="23" xfId="0" applyNumberFormat="1" applyFont="1" applyFill="1" applyBorder="1"/>
    <xf numFmtId="2" fontId="79" fillId="0" borderId="25" xfId="0" applyNumberFormat="1" applyFont="1" applyFill="1" applyBorder="1"/>
    <xf numFmtId="2" fontId="79" fillId="0" borderId="3" xfId="0" applyNumberFormat="1" applyFont="1" applyFill="1" applyBorder="1"/>
    <xf numFmtId="0" fontId="80" fillId="0" borderId="0" xfId="0" applyFont="1" applyBorder="1"/>
    <xf numFmtId="0" fontId="35" fillId="0" borderId="0" xfId="0" applyFont="1" applyBorder="1"/>
    <xf numFmtId="2" fontId="35" fillId="0" borderId="0" xfId="0" applyNumberFormat="1" applyFont="1" applyBorder="1"/>
    <xf numFmtId="167" fontId="81" fillId="0" borderId="0" xfId="0" applyNumberFormat="1" applyFont="1"/>
    <xf numFmtId="4" fontId="81" fillId="0" borderId="0" xfId="0" applyNumberFormat="1" applyFont="1"/>
    <xf numFmtId="0" fontId="81" fillId="0" borderId="0" xfId="0" applyFont="1"/>
    <xf numFmtId="0" fontId="30" fillId="0" borderId="0" xfId="0" applyFont="1" applyAlignment="1" applyProtection="1">
      <alignment horizontal="center"/>
      <protection hidden="1"/>
    </xf>
    <xf numFmtId="2" fontId="0" fillId="4" borderId="0" xfId="0" applyNumberFormat="1" applyFont="1" applyFill="1" applyBorder="1"/>
    <xf numFmtId="2" fontId="35" fillId="0" borderId="0" xfId="0" applyNumberFormat="1" applyFont="1"/>
    <xf numFmtId="4" fontId="30" fillId="0" borderId="0" xfId="0" applyNumberFormat="1" applyFont="1" applyProtection="1">
      <protection hidden="1"/>
    </xf>
    <xf numFmtId="0" fontId="1" fillId="9" borderId="0" xfId="0" applyFont="1" applyFill="1" applyBorder="1" applyAlignment="1">
      <alignment vertical="center" wrapText="1"/>
    </xf>
    <xf numFmtId="2" fontId="1" fillId="9" borderId="0" xfId="0" applyNumberFormat="1" applyFont="1" applyFill="1" applyBorder="1" applyAlignment="1"/>
    <xf numFmtId="0" fontId="0" fillId="9" borderId="0" xfId="0" applyFill="1"/>
    <xf numFmtId="2" fontId="1" fillId="0" borderId="0" xfId="0" applyNumberFormat="1" applyFont="1" applyBorder="1"/>
    <xf numFmtId="2" fontId="0" fillId="0" borderId="0" xfId="0" applyNumberFormat="1" applyFont="1" applyFill="1" applyBorder="1"/>
    <xf numFmtId="0" fontId="0" fillId="4" borderId="0" xfId="0" applyFill="1"/>
    <xf numFmtId="4" fontId="30" fillId="0" borderId="0" xfId="0" applyNumberFormat="1" applyFont="1" applyAlignment="1" applyProtection="1">
      <alignment horizontal="left" vertical="center"/>
      <protection hidden="1"/>
    </xf>
    <xf numFmtId="0" fontId="5" fillId="0" borderId="2" xfId="0" applyFont="1" applyBorder="1" applyAlignment="1" applyProtection="1">
      <alignment horizontal="center"/>
      <protection hidden="1"/>
    </xf>
    <xf numFmtId="0" fontId="5" fillId="0" borderId="3" xfId="0" applyFont="1" applyBorder="1" applyAlignment="1" applyProtection="1">
      <alignment horizontal="center"/>
      <protection hidden="1"/>
    </xf>
    <xf numFmtId="0" fontId="5" fillId="0" borderId="2" xfId="0" applyFont="1" applyFill="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83" fillId="0" borderId="0" xfId="0" applyFont="1" applyProtection="1">
      <protection hidden="1"/>
    </xf>
    <xf numFmtId="49" fontId="5" fillId="0" borderId="0" xfId="0" applyNumberFormat="1" applyFont="1" applyProtection="1">
      <protection hidden="1"/>
    </xf>
    <xf numFmtId="0" fontId="37" fillId="0" borderId="0" xfId="7" applyFont="1" applyFill="1" applyAlignment="1" applyProtection="1">
      <alignment horizontal="left"/>
      <protection hidden="1"/>
    </xf>
    <xf numFmtId="0" fontId="3" fillId="0" borderId="0" xfId="0" applyFont="1" applyAlignment="1" applyProtection="1">
      <alignment vertical="top"/>
      <protection hidden="1"/>
    </xf>
    <xf numFmtId="1" fontId="2" fillId="0" borderId="25" xfId="0" applyNumberFormat="1" applyFont="1" applyBorder="1" applyAlignment="1" applyProtection="1">
      <alignment horizontal="right" vertical="center"/>
      <protection hidden="1"/>
    </xf>
    <xf numFmtId="0" fontId="4" fillId="0" borderId="2" xfId="0" applyFont="1" applyBorder="1" applyAlignment="1" applyProtection="1">
      <alignment horizontal="center"/>
      <protection hidden="1"/>
    </xf>
    <xf numFmtId="0" fontId="4" fillId="0" borderId="0" xfId="0" applyFont="1" applyProtection="1">
      <protection hidden="1"/>
    </xf>
    <xf numFmtId="0" fontId="3" fillId="0" borderId="2" xfId="0" applyFont="1" applyBorder="1" applyAlignment="1" applyProtection="1">
      <alignment horizontal="center"/>
      <protection hidden="1"/>
    </xf>
    <xf numFmtId="49" fontId="4" fillId="0" borderId="0" xfId="0" applyNumberFormat="1" applyFont="1" applyAlignment="1" applyProtection="1">
      <alignment horizontal="center"/>
      <protection hidden="1"/>
    </xf>
    <xf numFmtId="0" fontId="4" fillId="0" borderId="0" xfId="0" applyFont="1" applyAlignment="1" applyProtection="1">
      <alignment horizontal="right"/>
      <protection hidden="1"/>
    </xf>
    <xf numFmtId="0" fontId="4" fillId="0" borderId="0" xfId="0" applyFont="1" applyBorder="1" applyAlignment="1" applyProtection="1">
      <alignment horizontal="left"/>
      <protection hidden="1"/>
    </xf>
    <xf numFmtId="0" fontId="75" fillId="2" borderId="0" xfId="6" applyFont="1" applyFill="1" applyAlignment="1" applyProtection="1">
      <alignment vertical="center"/>
      <protection hidden="1"/>
    </xf>
    <xf numFmtId="0" fontId="1" fillId="0" borderId="1" xfId="3" applyFont="1" applyFill="1" applyBorder="1" applyAlignment="1" applyProtection="1">
      <alignment horizontal="left"/>
      <protection hidden="1"/>
    </xf>
    <xf numFmtId="14" fontId="76" fillId="0" borderId="1" xfId="1" applyNumberFormat="1" applyFont="1" applyFill="1" applyBorder="1" applyAlignment="1" applyProtection="1">
      <alignment horizontal="center" vertical="center" wrapText="1"/>
      <protection hidden="1"/>
    </xf>
    <xf numFmtId="0" fontId="5" fillId="0" borderId="1" xfId="5" applyFont="1" applyFill="1" applyBorder="1" applyAlignment="1" applyProtection="1">
      <alignment horizontal="left" vertical="center" wrapText="1"/>
      <protection hidden="1"/>
    </xf>
    <xf numFmtId="4" fontId="1" fillId="0" borderId="1" xfId="4" applyNumberFormat="1" applyFont="1" applyFill="1" applyBorder="1" applyAlignment="1" applyProtection="1">
      <alignment horizontal="right"/>
      <protection hidden="1"/>
    </xf>
    <xf numFmtId="22" fontId="48" fillId="0" borderId="0" xfId="0" applyNumberFormat="1" applyFont="1" applyAlignment="1" applyProtection="1">
      <alignment horizontal="center"/>
      <protection hidden="1"/>
    </xf>
    <xf numFmtId="0" fontId="85" fillId="0" borderId="0" xfId="0" applyFont="1"/>
    <xf numFmtId="0" fontId="85" fillId="0" borderId="0" xfId="0" applyFont="1" applyAlignment="1">
      <alignment horizontal="right"/>
    </xf>
    <xf numFmtId="2" fontId="85" fillId="0" borderId="0" xfId="0" applyNumberFormat="1" applyFont="1"/>
    <xf numFmtId="2" fontId="85" fillId="0" borderId="0" xfId="0" applyNumberFormat="1" applyFont="1" applyAlignment="1">
      <alignment horizontal="right"/>
    </xf>
    <xf numFmtId="2" fontId="85" fillId="0" borderId="0" xfId="0" applyNumberFormat="1" applyFont="1" applyFill="1"/>
    <xf numFmtId="0" fontId="33" fillId="0" borderId="0" xfId="0" applyFont="1" applyBorder="1" applyAlignment="1"/>
    <xf numFmtId="0" fontId="0" fillId="0" borderId="0" xfId="0" applyBorder="1" applyAlignment="1"/>
    <xf numFmtId="0" fontId="33" fillId="0" borderId="0" xfId="0" applyFont="1" applyAlignment="1">
      <alignment horizontal="left"/>
    </xf>
    <xf numFmtId="0" fontId="51" fillId="3" borderId="0" xfId="7" applyFont="1" applyFill="1" applyAlignment="1" applyProtection="1">
      <alignment horizontal="center"/>
    </xf>
    <xf numFmtId="0" fontId="52" fillId="5" borderId="19" xfId="7" applyFont="1" applyFill="1" applyBorder="1" applyAlignment="1" applyProtection="1"/>
    <xf numFmtId="0" fontId="52" fillId="0" borderId="0" xfId="7" applyFont="1" applyAlignment="1" applyProtection="1"/>
    <xf numFmtId="0" fontId="62" fillId="10" borderId="0" xfId="0" applyFont="1" applyFill="1" applyAlignment="1">
      <alignment vertical="center"/>
    </xf>
    <xf numFmtId="0" fontId="60" fillId="10" borderId="0" xfId="0" applyFont="1" applyFill="1" applyAlignment="1">
      <alignment vertical="center"/>
    </xf>
    <xf numFmtId="0" fontId="73" fillId="0" borderId="0" xfId="7" applyFont="1" applyAlignment="1" applyProtection="1"/>
    <xf numFmtId="0" fontId="0" fillId="0" borderId="0" xfId="0" applyAlignment="1"/>
    <xf numFmtId="0" fontId="54" fillId="0" borderId="0" xfId="7" applyFont="1" applyAlignment="1" applyProtection="1"/>
    <xf numFmtId="0" fontId="33" fillId="0" borderId="2" xfId="0" applyFont="1" applyBorder="1" applyAlignment="1"/>
    <xf numFmtId="0" fontId="0" fillId="0" borderId="25" xfId="0" applyBorder="1" applyAlignment="1"/>
    <xf numFmtId="0" fontId="0" fillId="0" borderId="3" xfId="0" applyBorder="1" applyAlignment="1"/>
    <xf numFmtId="0" fontId="33" fillId="0" borderId="0" xfId="0" applyFont="1" applyAlignment="1">
      <alignment horizontal="right" wrapText="1"/>
    </xf>
    <xf numFmtId="0" fontId="0" fillId="0" borderId="0" xfId="0" applyAlignment="1">
      <alignment horizontal="right" wrapText="1"/>
    </xf>
    <xf numFmtId="0" fontId="51" fillId="0" borderId="0" xfId="7" applyFont="1" applyAlignment="1" applyProtection="1">
      <alignment horizontal="center" wrapText="1"/>
    </xf>
    <xf numFmtId="0" fontId="54" fillId="0" borderId="0" xfId="7" applyFont="1" applyAlignment="1" applyProtection="1">
      <alignment wrapText="1"/>
    </xf>
    <xf numFmtId="0" fontId="34" fillId="0" borderId="0" xfId="0" applyFont="1" applyAlignment="1">
      <alignment horizontal="right" vertical="center"/>
    </xf>
    <xf numFmtId="0" fontId="0" fillId="0" borderId="0" xfId="0" applyAlignment="1">
      <alignment horizontal="right"/>
    </xf>
    <xf numFmtId="0" fontId="62" fillId="12" borderId="0" xfId="0" applyFont="1" applyFill="1" applyAlignment="1">
      <alignment horizontal="left" vertical="center"/>
    </xf>
    <xf numFmtId="0" fontId="60" fillId="12" borderId="0" xfId="0" applyFont="1" applyFill="1" applyAlignment="1">
      <alignment horizontal="left" vertical="center"/>
    </xf>
    <xf numFmtId="0" fontId="59" fillId="0" borderId="0" xfId="0" applyFont="1" applyAlignment="1"/>
    <xf numFmtId="0" fontId="62" fillId="13" borderId="0" xfId="0" applyFont="1" applyFill="1" applyAlignment="1">
      <alignment vertical="center"/>
    </xf>
    <xf numFmtId="0" fontId="60" fillId="13" borderId="0" xfId="0" applyFont="1" applyFill="1" applyAlignment="1">
      <alignment vertical="center"/>
    </xf>
    <xf numFmtId="0" fontId="62" fillId="7" borderId="0" xfId="0" applyFont="1" applyFill="1" applyAlignment="1">
      <alignment vertical="center"/>
    </xf>
    <xf numFmtId="0" fontId="60" fillId="7" borderId="0" xfId="0" applyFont="1" applyFill="1" applyAlignment="1">
      <alignment vertical="center"/>
    </xf>
    <xf numFmtId="0" fontId="62" fillId="11" borderId="0" xfId="0" applyFont="1" applyFill="1" applyAlignment="1">
      <alignment vertical="center"/>
    </xf>
    <xf numFmtId="0" fontId="60" fillId="11" borderId="0" xfId="0" applyFont="1" applyFill="1" applyAlignment="1">
      <alignment vertical="center"/>
    </xf>
    <xf numFmtId="0" fontId="42" fillId="0" borderId="27" xfId="0" applyNumberFormat="1" applyFont="1" applyFill="1" applyBorder="1" applyAlignment="1" applyProtection="1">
      <alignment horizontal="center" vertical="center"/>
      <protection locked="0"/>
    </xf>
    <xf numFmtId="49" fontId="17" fillId="0" borderId="27" xfId="0" applyNumberFormat="1" applyFont="1" applyFill="1" applyBorder="1" applyAlignment="1" applyProtection="1">
      <alignment horizontal="center" vertical="center"/>
      <protection locked="0"/>
    </xf>
    <xf numFmtId="0" fontId="17" fillId="0" borderId="27" xfId="0" applyNumberFormat="1" applyFont="1" applyFill="1" applyBorder="1" applyAlignment="1" applyProtection="1">
      <alignment horizontal="center" vertical="center"/>
      <protection locked="0"/>
    </xf>
    <xf numFmtId="0" fontId="33" fillId="0" borderId="0" xfId="0" applyFont="1" applyAlignment="1"/>
    <xf numFmtId="0" fontId="34" fillId="0" borderId="0" xfId="0" applyFont="1" applyAlignment="1">
      <alignment horizontal="center" vertical="center"/>
    </xf>
    <xf numFmtId="0" fontId="34" fillId="3" borderId="0" xfId="0" applyNumberFormat="1" applyFont="1" applyFill="1" applyAlignment="1" applyProtection="1">
      <alignment wrapText="1"/>
      <protection locked="0"/>
    </xf>
    <xf numFmtId="49" fontId="7" fillId="0" borderId="0" xfId="0" applyNumberFormat="1" applyFont="1" applyAlignment="1">
      <alignment horizontal="left" vertical="justify"/>
    </xf>
    <xf numFmtId="0" fontId="33" fillId="0" borderId="26" xfId="0" applyFont="1" applyBorder="1" applyAlignment="1"/>
    <xf numFmtId="49" fontId="33" fillId="0" borderId="0" xfId="0" applyNumberFormat="1" applyFont="1" applyAlignment="1">
      <alignment horizontal="left"/>
    </xf>
    <xf numFmtId="0" fontId="0" fillId="0" borderId="0" xfId="0" applyAlignment="1">
      <alignment horizontal="left"/>
    </xf>
    <xf numFmtId="0" fontId="0" fillId="0" borderId="26" xfId="0" applyBorder="1" applyAlignment="1">
      <alignment horizontal="left"/>
    </xf>
    <xf numFmtId="165" fontId="34" fillId="0" borderId="0" xfId="0" applyNumberFormat="1" applyFont="1" applyAlignment="1" applyProtection="1">
      <alignment horizontal="left"/>
      <protection locked="0"/>
    </xf>
    <xf numFmtId="165" fontId="32" fillId="0" borderId="0" xfId="0" applyNumberFormat="1" applyFont="1" applyAlignment="1" applyProtection="1">
      <alignment horizontal="left"/>
      <protection locked="0"/>
    </xf>
    <xf numFmtId="165" fontId="0" fillId="0" borderId="0" xfId="0" applyNumberFormat="1" applyAlignment="1" applyProtection="1">
      <alignment horizontal="left"/>
      <protection locked="0"/>
    </xf>
    <xf numFmtId="49" fontId="33" fillId="0" borderId="29" xfId="0" applyNumberFormat="1" applyFont="1" applyBorder="1" applyAlignment="1"/>
    <xf numFmtId="49" fontId="39" fillId="0" borderId="28" xfId="0" applyNumberFormat="1" applyFont="1" applyFill="1" applyBorder="1" applyAlignment="1" applyProtection="1">
      <alignment horizontal="left" vertical="center"/>
      <protection locked="0"/>
    </xf>
    <xf numFmtId="0" fontId="39" fillId="0" borderId="28" xfId="0" applyFont="1" applyBorder="1" applyAlignment="1">
      <alignment vertical="center"/>
    </xf>
    <xf numFmtId="0" fontId="17" fillId="0" borderId="27" xfId="0" applyNumberFormat="1" applyFont="1" applyFill="1" applyBorder="1" applyAlignment="1" applyProtection="1">
      <alignment horizontal="center" vertical="center"/>
    </xf>
    <xf numFmtId="0" fontId="34" fillId="0" borderId="0" xfId="0" applyFont="1" applyAlignment="1" applyProtection="1">
      <alignment vertical="center" wrapText="1"/>
      <protection locked="0"/>
    </xf>
    <xf numFmtId="164" fontId="34" fillId="0" borderId="0" xfId="0" applyNumberFormat="1" applyFont="1" applyAlignment="1" applyProtection="1">
      <alignment horizontal="center"/>
      <protection locked="0"/>
    </xf>
    <xf numFmtId="164" fontId="32" fillId="0" borderId="0" xfId="0" applyNumberFormat="1" applyFont="1" applyAlignment="1" applyProtection="1">
      <alignment horizontal="center"/>
      <protection locked="0"/>
    </xf>
    <xf numFmtId="49" fontId="39" fillId="0" borderId="0" xfId="0" applyNumberFormat="1" applyFont="1" applyFill="1" applyBorder="1" applyAlignment="1" applyProtection="1">
      <alignment horizontal="left" vertical="center"/>
      <protection locked="0"/>
    </xf>
    <xf numFmtId="0" fontId="0" fillId="0" borderId="0" xfId="0" applyAlignment="1">
      <alignment vertical="center"/>
    </xf>
    <xf numFmtId="0" fontId="0" fillId="0" borderId="26" xfId="0" applyBorder="1" applyAlignment="1">
      <alignment vertical="center"/>
    </xf>
    <xf numFmtId="49" fontId="34" fillId="0" borderId="0" xfId="0" applyNumberFormat="1" applyFont="1" applyAlignment="1" applyProtection="1">
      <alignment horizontal="left"/>
      <protection locked="0"/>
    </xf>
    <xf numFmtId="49" fontId="34" fillId="0" borderId="0" xfId="0" applyNumberFormat="1" applyFont="1" applyAlignment="1" applyProtection="1">
      <protection locked="0"/>
    </xf>
    <xf numFmtId="49" fontId="32" fillId="0" borderId="0" xfId="0" applyNumberFormat="1" applyFont="1" applyAlignment="1" applyProtection="1">
      <protection locked="0"/>
    </xf>
    <xf numFmtId="0" fontId="33" fillId="3" borderId="0" xfId="0" applyFont="1" applyFill="1" applyAlignment="1"/>
    <xf numFmtId="0" fontId="41" fillId="0" borderId="0" xfId="0" applyNumberFormat="1" applyFont="1" applyAlignment="1"/>
    <xf numFmtId="0" fontId="34" fillId="3" borderId="0" xfId="0" applyFont="1" applyFill="1" applyAlignment="1" applyProtection="1">
      <protection locked="0"/>
    </xf>
    <xf numFmtId="0" fontId="0" fillId="3" borderId="0" xfId="0" applyFill="1" applyAlignment="1" applyProtection="1">
      <protection locked="0"/>
    </xf>
    <xf numFmtId="49" fontId="33" fillId="0" borderId="0" xfId="0" applyNumberFormat="1" applyFont="1" applyAlignment="1">
      <alignment horizontal="right"/>
    </xf>
    <xf numFmtId="0" fontId="0" fillId="0" borderId="26" xfId="0" applyBorder="1" applyAlignment="1">
      <alignment horizontal="right"/>
    </xf>
    <xf numFmtId="0" fontId="33" fillId="0" borderId="0" xfId="0" applyFont="1" applyAlignment="1">
      <alignment horizontal="right"/>
    </xf>
    <xf numFmtId="0" fontId="34" fillId="0" borderId="0" xfId="0" applyFont="1" applyAlignment="1" applyProtection="1">
      <alignment horizontal="right"/>
      <protection locked="0"/>
    </xf>
    <xf numFmtId="0" fontId="17" fillId="3" borderId="27" xfId="0" applyNumberFormat="1" applyFont="1" applyFill="1" applyBorder="1" applyAlignment="1" applyProtection="1">
      <alignment horizontal="center" vertical="center"/>
      <protection locked="0"/>
    </xf>
    <xf numFmtId="0" fontId="33" fillId="3" borderId="26" xfId="0" applyFont="1" applyFill="1" applyBorder="1" applyAlignment="1"/>
    <xf numFmtId="49" fontId="17" fillId="0" borderId="27" xfId="0" applyNumberFormat="1" applyFont="1" applyFill="1" applyBorder="1" applyAlignment="1" applyProtection="1">
      <alignment horizontal="center" vertical="center"/>
    </xf>
    <xf numFmtId="0" fontId="84" fillId="0" borderId="0" xfId="0" applyFont="1" applyProtection="1">
      <protection hidden="1"/>
    </xf>
    <xf numFmtId="165" fontId="36" fillId="9" borderId="0" xfId="0" applyNumberFormat="1" applyFont="1" applyFill="1" applyBorder="1" applyAlignment="1" applyProtection="1">
      <alignment horizontal="center" vertical="center"/>
      <protection hidden="1"/>
    </xf>
    <xf numFmtId="0" fontId="36" fillId="9" borderId="0" xfId="0" applyFont="1" applyFill="1" applyBorder="1" applyAlignment="1" applyProtection="1">
      <alignment horizontal="center" vertical="center"/>
      <protection hidden="1"/>
    </xf>
    <xf numFmtId="49" fontId="44" fillId="0" borderId="2" xfId="0" applyNumberFormat="1" applyFont="1" applyBorder="1" applyAlignment="1" applyProtection="1">
      <alignment horizontal="right" vertical="center"/>
      <protection hidden="1"/>
    </xf>
    <xf numFmtId="49" fontId="44" fillId="0" borderId="25" xfId="0" applyNumberFormat="1" applyFont="1" applyBorder="1" applyAlignment="1" applyProtection="1">
      <alignment horizontal="right" vertical="center"/>
      <protection hidden="1"/>
    </xf>
    <xf numFmtId="49" fontId="44" fillId="0" borderId="3" xfId="0" applyNumberFormat="1" applyFont="1" applyBorder="1" applyAlignment="1" applyProtection="1">
      <alignment horizontal="right" vertical="center"/>
      <protection hidden="1"/>
    </xf>
    <xf numFmtId="0" fontId="44" fillId="0" borderId="30" xfId="0" applyFont="1" applyBorder="1" applyAlignment="1" applyProtection="1">
      <alignment horizontal="center" vertical="center" wrapText="1"/>
      <protection hidden="1"/>
    </xf>
    <xf numFmtId="0" fontId="44" fillId="0" borderId="31" xfId="0" applyFont="1" applyBorder="1" applyAlignment="1" applyProtection="1">
      <alignment horizontal="center" vertical="center" wrapText="1"/>
      <protection hidden="1"/>
    </xf>
    <xf numFmtId="1" fontId="44" fillId="0" borderId="30" xfId="0" applyNumberFormat="1" applyFont="1" applyBorder="1" applyAlignment="1" applyProtection="1">
      <alignment horizontal="center" vertical="center" wrapText="1"/>
      <protection hidden="1"/>
    </xf>
    <xf numFmtId="0" fontId="44" fillId="0" borderId="32" xfId="0" applyFont="1" applyBorder="1" applyAlignment="1" applyProtection="1">
      <alignment horizontal="center" vertical="center" wrapText="1"/>
      <protection hidden="1"/>
    </xf>
    <xf numFmtId="4" fontId="44" fillId="0" borderId="30" xfId="0" applyNumberFormat="1" applyFont="1" applyBorder="1" applyAlignment="1" applyProtection="1">
      <alignment horizontal="center" vertical="center"/>
      <protection hidden="1"/>
    </xf>
    <xf numFmtId="0" fontId="44" fillId="0" borderId="32" xfId="0" applyFont="1" applyBorder="1" applyAlignment="1" applyProtection="1">
      <alignment horizontal="center" vertical="center"/>
      <protection hidden="1"/>
    </xf>
    <xf numFmtId="0" fontId="44" fillId="0" borderId="31" xfId="0" applyFont="1" applyBorder="1" applyAlignment="1" applyProtection="1">
      <alignment horizontal="center" vertical="center"/>
      <protection hidden="1"/>
    </xf>
    <xf numFmtId="0" fontId="44" fillId="0" borderId="2" xfId="0" applyFont="1" applyBorder="1" applyAlignment="1" applyProtection="1">
      <alignment horizontal="center" vertical="center"/>
      <protection hidden="1"/>
    </xf>
    <xf numFmtId="0" fontId="44" fillId="0" borderId="3" xfId="0" applyFont="1" applyBorder="1" applyAlignment="1" applyProtection="1">
      <alignment horizontal="center" vertical="center"/>
      <protection hidden="1"/>
    </xf>
    <xf numFmtId="49" fontId="43" fillId="0" borderId="2" xfId="0" applyNumberFormat="1" applyFont="1" applyBorder="1" applyAlignment="1" applyProtection="1">
      <alignment horizontal="center" vertical="center" wrapText="1"/>
      <protection hidden="1"/>
    </xf>
    <xf numFmtId="49" fontId="43" fillId="0" borderId="3" xfId="0" applyNumberFormat="1" applyFont="1" applyBorder="1" applyAlignment="1" applyProtection="1">
      <alignment horizontal="center" vertical="center" wrapText="1"/>
      <protection hidden="1"/>
    </xf>
    <xf numFmtId="0" fontId="32" fillId="6" borderId="21" xfId="0" applyFont="1" applyFill="1" applyBorder="1" applyAlignment="1" applyProtection="1">
      <alignment vertical="center" wrapText="1"/>
      <protection hidden="1"/>
    </xf>
    <xf numFmtId="0" fontId="32" fillId="6" borderId="0" xfId="0" applyFont="1" applyFill="1" applyBorder="1" applyAlignment="1" applyProtection="1">
      <alignment vertical="center" wrapText="1"/>
      <protection hidden="1"/>
    </xf>
    <xf numFmtId="0" fontId="32" fillId="6" borderId="5" xfId="0" applyFont="1" applyFill="1" applyBorder="1" applyAlignment="1" applyProtection="1">
      <alignment vertical="center" wrapText="1"/>
      <protection hidden="1"/>
    </xf>
    <xf numFmtId="0" fontId="32" fillId="6" borderId="22" xfId="0" applyFont="1" applyFill="1" applyBorder="1" applyAlignment="1" applyProtection="1">
      <alignment vertical="center" wrapText="1"/>
      <protection hidden="1"/>
    </xf>
    <xf numFmtId="0" fontId="32" fillId="6" borderId="4" xfId="0" applyFont="1" applyFill="1" applyBorder="1" applyAlignment="1" applyProtection="1">
      <alignment vertical="center" wrapText="1"/>
      <protection hidden="1"/>
    </xf>
    <xf numFmtId="0" fontId="32" fillId="6" borderId="23" xfId="0" applyFont="1" applyFill="1" applyBorder="1" applyAlignment="1" applyProtection="1">
      <alignment vertical="center" wrapText="1"/>
      <protection hidden="1"/>
    </xf>
    <xf numFmtId="0" fontId="50" fillId="0" borderId="2" xfId="0" applyFont="1" applyBorder="1" applyAlignment="1" applyProtection="1">
      <alignment vertical="center" wrapText="1"/>
      <protection hidden="1"/>
    </xf>
    <xf numFmtId="0" fontId="50" fillId="0" borderId="25" xfId="0" applyFont="1" applyBorder="1" applyAlignment="1" applyProtection="1">
      <alignment vertical="center" wrapText="1"/>
      <protection hidden="1"/>
    </xf>
    <xf numFmtId="0" fontId="50" fillId="0" borderId="3" xfId="0" applyFont="1" applyBorder="1" applyAlignment="1" applyProtection="1">
      <alignment vertical="center" wrapText="1"/>
      <protection hidden="1"/>
    </xf>
    <xf numFmtId="0" fontId="43" fillId="6" borderId="21" xfId="0" applyFont="1" applyFill="1" applyBorder="1" applyAlignment="1" applyProtection="1">
      <alignment horizontal="left" vertical="top" wrapText="1"/>
      <protection hidden="1"/>
    </xf>
    <xf numFmtId="0" fontId="43" fillId="6" borderId="0" xfId="0" applyFont="1" applyFill="1" applyBorder="1" applyAlignment="1" applyProtection="1">
      <alignment horizontal="left" vertical="top" wrapText="1"/>
      <protection hidden="1"/>
    </xf>
    <xf numFmtId="0" fontId="43" fillId="6" borderId="5" xfId="0" applyFont="1" applyFill="1" applyBorder="1" applyAlignment="1" applyProtection="1">
      <alignment horizontal="left" vertical="top" wrapText="1"/>
      <protection hidden="1"/>
    </xf>
    <xf numFmtId="0" fontId="0" fillId="6" borderId="21" xfId="0" applyFill="1" applyBorder="1" applyAlignment="1" applyProtection="1">
      <alignment vertical="center" wrapText="1"/>
      <protection hidden="1"/>
    </xf>
    <xf numFmtId="0" fontId="43" fillId="6" borderId="0" xfId="0" applyFont="1" applyFill="1" applyBorder="1" applyAlignment="1" applyProtection="1">
      <alignment vertical="center" wrapText="1"/>
      <protection hidden="1"/>
    </xf>
    <xf numFmtId="0" fontId="43" fillId="6" borderId="5" xfId="0" applyFont="1" applyFill="1" applyBorder="1" applyAlignment="1" applyProtection="1">
      <alignment vertical="center" wrapText="1"/>
      <protection hidden="1"/>
    </xf>
    <xf numFmtId="0" fontId="43" fillId="6" borderId="21" xfId="0" applyFont="1" applyFill="1" applyBorder="1" applyAlignment="1" applyProtection="1">
      <alignment vertical="center" wrapText="1"/>
      <protection hidden="1"/>
    </xf>
    <xf numFmtId="0" fontId="18" fillId="0" borderId="25" xfId="0" applyNumberFormat="1" applyFont="1" applyFill="1" applyBorder="1" applyAlignment="1" applyProtection="1">
      <alignment horizontal="left"/>
      <protection hidden="1"/>
    </xf>
    <xf numFmtId="49" fontId="5" fillId="0" borderId="4" xfId="0" applyNumberFormat="1" applyFont="1" applyFill="1" applyBorder="1" applyAlignment="1" applyProtection="1">
      <alignment horizontal="left"/>
      <protection hidden="1"/>
    </xf>
    <xf numFmtId="49" fontId="5" fillId="0" borderId="18" xfId="0" applyNumberFormat="1" applyFont="1" applyFill="1" applyBorder="1" applyAlignment="1" applyProtection="1">
      <alignment horizontal="center"/>
      <protection hidden="1"/>
    </xf>
    <xf numFmtId="49" fontId="5" fillId="0" borderId="19" xfId="0" applyNumberFormat="1" applyFont="1" applyFill="1" applyBorder="1" applyAlignment="1" applyProtection="1">
      <alignment horizontal="center"/>
      <protection hidden="1"/>
    </xf>
    <xf numFmtId="49" fontId="5" fillId="0" borderId="20" xfId="0" applyNumberFormat="1" applyFont="1" applyFill="1" applyBorder="1" applyAlignment="1" applyProtection="1">
      <alignment horizontal="center"/>
      <protection hidden="1"/>
    </xf>
    <xf numFmtId="49" fontId="5" fillId="0" borderId="21" xfId="0" applyNumberFormat="1" applyFont="1" applyFill="1" applyBorder="1" applyAlignment="1" applyProtection="1">
      <alignment horizontal="center"/>
      <protection hidden="1"/>
    </xf>
    <xf numFmtId="49" fontId="5" fillId="0" borderId="0" xfId="0" applyNumberFormat="1" applyFont="1" applyFill="1" applyBorder="1" applyAlignment="1" applyProtection="1">
      <alignment horizontal="center"/>
      <protection hidden="1"/>
    </xf>
    <xf numFmtId="49" fontId="5" fillId="0" borderId="5" xfId="0" applyNumberFormat="1" applyFont="1" applyFill="1" applyBorder="1" applyAlignment="1" applyProtection="1">
      <alignment horizontal="center"/>
      <protection hidden="1"/>
    </xf>
    <xf numFmtId="0" fontId="5" fillId="0" borderId="2" xfId="0" applyFont="1" applyFill="1" applyBorder="1" applyAlignment="1" applyProtection="1">
      <alignment horizontal="center"/>
      <protection hidden="1"/>
    </xf>
    <xf numFmtId="0" fontId="5" fillId="0" borderId="25" xfId="0" applyFont="1" applyFill="1" applyBorder="1" applyAlignment="1" applyProtection="1">
      <alignment horizontal="center"/>
      <protection hidden="1"/>
    </xf>
    <xf numFmtId="0" fontId="5" fillId="0" borderId="3" xfId="0" applyFont="1" applyFill="1" applyBorder="1" applyAlignment="1" applyProtection="1">
      <alignment horizontal="center"/>
      <protection hidden="1"/>
    </xf>
    <xf numFmtId="0" fontId="18" fillId="0" borderId="2" xfId="0" applyFont="1" applyFill="1" applyBorder="1" applyAlignment="1" applyProtection="1">
      <alignment horizontal="center"/>
      <protection hidden="1"/>
    </xf>
    <xf numFmtId="0" fontId="18" fillId="0" borderId="25" xfId="0" applyFont="1" applyFill="1" applyBorder="1" applyAlignment="1" applyProtection="1">
      <alignment horizontal="center"/>
      <protection hidden="1"/>
    </xf>
    <xf numFmtId="0" fontId="18" fillId="0" borderId="3" xfId="0" applyFont="1" applyFill="1" applyBorder="1" applyAlignment="1" applyProtection="1">
      <alignment horizontal="center"/>
      <protection hidden="1"/>
    </xf>
    <xf numFmtId="0" fontId="6" fillId="0" borderId="0" xfId="0" applyFont="1" applyAlignment="1" applyProtection="1">
      <alignment horizontal="center"/>
      <protection hidden="1"/>
    </xf>
    <xf numFmtId="49" fontId="5" fillId="0" borderId="22" xfId="0" applyNumberFormat="1" applyFont="1" applyFill="1" applyBorder="1" applyAlignment="1" applyProtection="1">
      <alignment horizontal="center"/>
      <protection hidden="1"/>
    </xf>
    <xf numFmtId="49" fontId="5" fillId="0" borderId="4" xfId="0" applyNumberFormat="1" applyFont="1" applyFill="1" applyBorder="1" applyAlignment="1" applyProtection="1">
      <alignment horizontal="center"/>
      <protection hidden="1"/>
    </xf>
    <xf numFmtId="49" fontId="5" fillId="0" borderId="23" xfId="0" applyNumberFormat="1" applyFont="1" applyFill="1" applyBorder="1" applyAlignment="1" applyProtection="1">
      <alignment horizontal="center"/>
      <protection hidden="1"/>
    </xf>
    <xf numFmtId="0" fontId="5" fillId="0" borderId="4" xfId="0" applyFont="1" applyFill="1" applyBorder="1" applyProtection="1">
      <protection hidden="1"/>
    </xf>
    <xf numFmtId="0" fontId="18" fillId="0" borderId="4" xfId="0" applyFont="1" applyFill="1" applyBorder="1" applyProtection="1">
      <protection hidden="1"/>
    </xf>
    <xf numFmtId="49" fontId="5" fillId="0" borderId="25" xfId="0" applyNumberFormat="1" applyFont="1" applyFill="1" applyBorder="1" applyAlignment="1" applyProtection="1">
      <alignment horizontal="left"/>
      <protection hidden="1"/>
    </xf>
    <xf numFmtId="0" fontId="6" fillId="0" borderId="19" xfId="0" applyFont="1" applyBorder="1" applyAlignment="1" applyProtection="1">
      <alignment horizontal="center"/>
      <protection hidden="1"/>
    </xf>
    <xf numFmtId="49" fontId="5" fillId="0" borderId="2" xfId="0" applyNumberFormat="1" applyFont="1" applyBorder="1" applyAlignment="1" applyProtection="1">
      <alignment horizontal="center"/>
      <protection hidden="1"/>
    </xf>
    <xf numFmtId="49" fontId="5" fillId="0" borderId="25" xfId="0" applyNumberFormat="1" applyFont="1" applyBorder="1" applyAlignment="1" applyProtection="1">
      <alignment horizontal="center"/>
      <protection hidden="1"/>
    </xf>
    <xf numFmtId="49" fontId="5" fillId="0" borderId="3" xfId="0" applyNumberFormat="1" applyFont="1" applyBorder="1" applyAlignment="1" applyProtection="1">
      <alignment horizontal="center"/>
      <protection hidden="1"/>
    </xf>
    <xf numFmtId="0" fontId="18" fillId="0" borderId="4" xfId="0" applyNumberFormat="1" applyFont="1" applyFill="1" applyBorder="1" applyAlignment="1" applyProtection="1">
      <alignment horizontal="left"/>
      <protection hidden="1"/>
    </xf>
    <xf numFmtId="0" fontId="4" fillId="0" borderId="0" xfId="0" applyFont="1" applyAlignment="1" applyProtection="1">
      <alignment horizontal="center"/>
      <protection hidden="1"/>
    </xf>
    <xf numFmtId="0" fontId="28" fillId="0" borderId="0" xfId="7" applyFont="1" applyAlignment="1" applyProtection="1">
      <alignment horizontal="left" wrapText="1"/>
      <protection hidden="1"/>
    </xf>
    <xf numFmtId="0" fontId="28" fillId="0" borderId="0" xfId="7" applyFont="1" applyAlignment="1" applyProtection="1">
      <alignment wrapText="1"/>
      <protection hidden="1"/>
    </xf>
    <xf numFmtId="0" fontId="4" fillId="0" borderId="4" xfId="0" applyNumberFormat="1" applyFont="1" applyFill="1" applyBorder="1" applyAlignment="1" applyProtection="1">
      <alignment horizontal="center" wrapText="1"/>
      <protection hidden="1"/>
    </xf>
    <xf numFmtId="49" fontId="5" fillId="0" borderId="0" xfId="0" applyNumberFormat="1" applyFont="1" applyFill="1" applyBorder="1" applyAlignment="1" applyProtection="1">
      <alignment horizontal="left"/>
      <protection hidden="1"/>
    </xf>
    <xf numFmtId="0" fontId="5" fillId="0" borderId="2" xfId="0" applyFont="1" applyBorder="1" applyAlignment="1" applyProtection="1">
      <alignment horizontal="center"/>
      <protection hidden="1"/>
    </xf>
    <xf numFmtId="0" fontId="5" fillId="0" borderId="25" xfId="0" applyFont="1" applyBorder="1" applyAlignment="1" applyProtection="1">
      <alignment horizontal="center"/>
      <protection hidden="1"/>
    </xf>
    <xf numFmtId="0" fontId="5" fillId="0" borderId="3" xfId="0" applyFont="1" applyBorder="1" applyAlignment="1" applyProtection="1">
      <alignment horizontal="center"/>
      <protection hidden="1"/>
    </xf>
    <xf numFmtId="49" fontId="5" fillId="0" borderId="2" xfId="0" applyNumberFormat="1" applyFont="1" applyFill="1" applyBorder="1" applyAlignment="1" applyProtection="1">
      <alignment horizontal="center"/>
      <protection hidden="1"/>
    </xf>
    <xf numFmtId="49" fontId="5" fillId="0" borderId="25" xfId="0" applyNumberFormat="1" applyFont="1" applyFill="1" applyBorder="1" applyAlignment="1" applyProtection="1">
      <alignment horizontal="center"/>
      <protection hidden="1"/>
    </xf>
    <xf numFmtId="49" fontId="5" fillId="0" borderId="3" xfId="0" applyNumberFormat="1" applyFont="1" applyFill="1" applyBorder="1" applyAlignment="1" applyProtection="1">
      <alignment horizontal="center"/>
      <protection hidden="1"/>
    </xf>
    <xf numFmtId="4" fontId="5" fillId="0" borderId="24" xfId="0" applyNumberFormat="1" applyFont="1" applyFill="1" applyBorder="1" applyAlignment="1" applyProtection="1">
      <alignment horizontal="right" vertical="center"/>
      <protection hidden="1"/>
    </xf>
    <xf numFmtId="0" fontId="2" fillId="0" borderId="25" xfId="0" applyFont="1" applyFill="1" applyBorder="1" applyAlignment="1" applyProtection="1">
      <alignment horizontal="left" vertical="center" wrapText="1"/>
      <protection hidden="1"/>
    </xf>
    <xf numFmtId="0" fontId="5" fillId="0" borderId="25"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top" wrapText="1"/>
    </xf>
    <xf numFmtId="0" fontId="5" fillId="0" borderId="25" xfId="0" applyFont="1" applyBorder="1" applyAlignment="1">
      <alignment horizontal="center" vertical="top" wrapText="1"/>
    </xf>
    <xf numFmtId="0" fontId="5" fillId="0" borderId="3" xfId="0" applyFont="1" applyBorder="1" applyAlignment="1">
      <alignment horizontal="center" vertical="top" wrapText="1"/>
    </xf>
    <xf numFmtId="0" fontId="5" fillId="0" borderId="2" xfId="0" applyFont="1" applyBorder="1" applyAlignment="1">
      <alignment horizontal="center" vertical="center"/>
    </xf>
    <xf numFmtId="4" fontId="5" fillId="0" borderId="24" xfId="0" applyNumberFormat="1" applyFont="1" applyFill="1" applyBorder="1" applyAlignment="1" applyProtection="1">
      <alignment horizontal="right" vertical="center"/>
      <protection locked="0"/>
    </xf>
    <xf numFmtId="4" fontId="5" fillId="0" borderId="24" xfId="0" applyNumberFormat="1" applyFont="1" applyFill="1" applyBorder="1" applyAlignment="1">
      <alignment horizontal="right"/>
    </xf>
    <xf numFmtId="0" fontId="2" fillId="0" borderId="25" xfId="0" applyFont="1" applyFill="1" applyBorder="1" applyAlignment="1" applyProtection="1">
      <alignment horizontal="left" vertical="center" wrapText="1"/>
      <protection locked="0"/>
    </xf>
    <xf numFmtId="164" fontId="2" fillId="0" borderId="2" xfId="0" applyNumberFormat="1" applyFont="1" applyFill="1" applyBorder="1" applyAlignment="1" applyProtection="1">
      <alignment horizontal="center" vertical="center"/>
      <protection locked="0"/>
    </xf>
    <xf numFmtId="164" fontId="2" fillId="0" borderId="25" xfId="0" applyNumberFormat="1" applyFont="1" applyFill="1" applyBorder="1" applyAlignment="1" applyProtection="1">
      <alignment horizontal="center" vertical="center"/>
      <protection locked="0"/>
    </xf>
    <xf numFmtId="4" fontId="5" fillId="0" borderId="2" xfId="0" applyNumberFormat="1" applyFont="1" applyFill="1" applyBorder="1" applyAlignment="1" applyProtection="1">
      <alignment horizontal="right" vertical="center"/>
      <protection locked="0"/>
    </xf>
    <xf numFmtId="4" fontId="5" fillId="0" borderId="25" xfId="0" applyNumberFormat="1" applyFont="1" applyFill="1" applyBorder="1" applyAlignment="1" applyProtection="1">
      <alignment horizontal="right" vertical="center"/>
      <protection locked="0"/>
    </xf>
    <xf numFmtId="4" fontId="5" fillId="0" borderId="3" xfId="0" applyNumberFormat="1" applyFont="1" applyFill="1" applyBorder="1" applyAlignment="1" applyProtection="1">
      <alignment horizontal="right" vertical="center"/>
      <protection locked="0"/>
    </xf>
    <xf numFmtId="0" fontId="5" fillId="0" borderId="30" xfId="0" applyFont="1" applyBorder="1" applyAlignment="1">
      <alignment horizontal="center"/>
    </xf>
    <xf numFmtId="1" fontId="7" fillId="0" borderId="25" xfId="0" applyNumberFormat="1" applyFont="1" applyBorder="1" applyAlignment="1" applyProtection="1">
      <alignment horizontal="right" vertical="center"/>
      <protection hidden="1"/>
    </xf>
    <xf numFmtId="0" fontId="0" fillId="0" borderId="25" xfId="0" applyBorder="1" applyAlignment="1" applyProtection="1">
      <alignment vertical="center"/>
      <protection hidden="1"/>
    </xf>
    <xf numFmtId="0" fontId="0" fillId="0" borderId="3" xfId="0" applyBorder="1" applyAlignment="1" applyProtection="1">
      <alignment vertical="center"/>
      <protection hidden="1"/>
    </xf>
    <xf numFmtId="0" fontId="5" fillId="0" borderId="24" xfId="0" applyFont="1" applyBorder="1" applyAlignment="1">
      <alignment horizontal="center"/>
    </xf>
    <xf numFmtId="164" fontId="2" fillId="0" borderId="2" xfId="0" applyNumberFormat="1" applyFont="1" applyFill="1" applyBorder="1" applyAlignment="1" applyProtection="1">
      <alignment horizontal="center" vertical="center"/>
      <protection hidden="1"/>
    </xf>
    <xf numFmtId="164" fontId="2" fillId="0" borderId="25" xfId="0" applyNumberFormat="1" applyFont="1" applyFill="1" applyBorder="1" applyAlignment="1" applyProtection="1">
      <alignment horizontal="center" vertical="center"/>
      <protection hidden="1"/>
    </xf>
    <xf numFmtId="1" fontId="5" fillId="0" borderId="24" xfId="0" applyNumberFormat="1" applyFont="1" applyFill="1" applyBorder="1" applyAlignment="1" applyProtection="1">
      <alignment horizontal="right" vertical="center"/>
      <protection hidden="1"/>
    </xf>
    <xf numFmtId="0" fontId="5" fillId="0" borderId="25" xfId="0" applyFont="1" applyBorder="1" applyAlignment="1">
      <alignment horizontal="left"/>
    </xf>
    <xf numFmtId="1" fontId="7" fillId="0" borderId="25" xfId="0" applyNumberFormat="1" applyFont="1" applyBorder="1" applyAlignment="1" applyProtection="1">
      <alignment horizontal="right" vertical="center"/>
      <protection locked="0"/>
    </xf>
    <xf numFmtId="1" fontId="7" fillId="0" borderId="3" xfId="0" applyNumberFormat="1" applyFont="1" applyBorder="1" applyAlignment="1" applyProtection="1">
      <alignment horizontal="right" vertical="center"/>
      <protection locked="0"/>
    </xf>
    <xf numFmtId="1" fontId="5" fillId="0" borderId="24" xfId="0" applyNumberFormat="1" applyFont="1" applyFill="1" applyBorder="1" applyAlignment="1" applyProtection="1">
      <alignment horizontal="right" vertical="center"/>
      <protection locked="0"/>
    </xf>
    <xf numFmtId="0" fontId="0" fillId="0" borderId="25" xfId="0" applyBorder="1" applyAlignment="1" applyProtection="1">
      <alignment vertical="center"/>
      <protection locked="0"/>
    </xf>
    <xf numFmtId="0" fontId="0" fillId="0" borderId="3" xfId="0" applyBorder="1" applyAlignment="1" applyProtection="1">
      <alignment vertical="center"/>
      <protection locked="0"/>
    </xf>
    <xf numFmtId="1" fontId="5" fillId="0" borderId="2" xfId="0" applyNumberFormat="1" applyFont="1" applyFill="1" applyBorder="1" applyAlignment="1" applyProtection="1">
      <alignment horizontal="right" vertical="center"/>
      <protection locked="0"/>
    </xf>
    <xf numFmtId="1" fontId="5" fillId="0" borderId="25" xfId="0" applyNumberFormat="1" applyFont="1" applyFill="1" applyBorder="1" applyAlignment="1" applyProtection="1">
      <alignment horizontal="right" vertical="center"/>
      <protection locked="0"/>
    </xf>
    <xf numFmtId="1" fontId="5" fillId="0" borderId="3" xfId="0" applyNumberFormat="1" applyFont="1" applyFill="1" applyBorder="1" applyAlignment="1" applyProtection="1">
      <alignment horizontal="right" vertical="center"/>
      <protection locked="0"/>
    </xf>
    <xf numFmtId="0" fontId="4" fillId="0" borderId="0" xfId="0" applyFont="1" applyAlignment="1">
      <alignment horizontal="center"/>
    </xf>
    <xf numFmtId="4" fontId="5" fillId="0" borderId="24" xfId="0" applyNumberFormat="1" applyFont="1" applyFill="1" applyBorder="1" applyAlignment="1" applyProtection="1">
      <alignment horizontal="right"/>
      <protection hidden="1"/>
    </xf>
    <xf numFmtId="0" fontId="5" fillId="0" borderId="25" xfId="0" applyFont="1" applyBorder="1" applyAlignment="1" applyProtection="1">
      <alignment horizontal="left"/>
      <protection hidden="1"/>
    </xf>
    <xf numFmtId="0" fontId="5" fillId="0" borderId="4" xfId="0" applyFont="1" applyBorder="1" applyAlignment="1" applyProtection="1">
      <alignment horizontal="center"/>
      <protection hidden="1"/>
    </xf>
    <xf numFmtId="0" fontId="5" fillId="0" borderId="0" xfId="0" applyFont="1" applyAlignment="1" applyProtection="1">
      <protection hidden="1"/>
    </xf>
    <xf numFmtId="0" fontId="5" fillId="0" borderId="2" xfId="0" applyFont="1" applyBorder="1" applyAlignment="1" applyProtection="1">
      <alignment horizontal="center" vertical="center"/>
      <protection hidden="1"/>
    </xf>
    <xf numFmtId="0" fontId="5" fillId="0" borderId="25"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24" xfId="0" applyFont="1" applyBorder="1" applyAlignment="1" applyProtection="1">
      <alignment horizontal="center"/>
      <protection hidden="1"/>
    </xf>
    <xf numFmtId="0" fontId="5" fillId="0" borderId="30" xfId="0" applyFont="1" applyBorder="1" applyAlignment="1" applyProtection="1">
      <alignment horizontal="center"/>
      <protection hidden="1"/>
    </xf>
    <xf numFmtId="0" fontId="5" fillId="0" borderId="2" xfId="0" applyFont="1" applyBorder="1" applyAlignment="1" applyProtection="1">
      <alignment horizontal="center" vertical="top" wrapText="1"/>
      <protection hidden="1"/>
    </xf>
    <xf numFmtId="0" fontId="5" fillId="0" borderId="25" xfId="0" applyFont="1" applyBorder="1" applyAlignment="1" applyProtection="1">
      <alignment horizontal="center" vertical="top" wrapText="1"/>
      <protection hidden="1"/>
    </xf>
    <xf numFmtId="0" fontId="5" fillId="0" borderId="3" xfId="0" applyFont="1" applyBorder="1" applyAlignment="1" applyProtection="1">
      <alignment horizontal="center" vertical="top" wrapText="1"/>
      <protection hidden="1"/>
    </xf>
    <xf numFmtId="0" fontId="3" fillId="0" borderId="24" xfId="0" applyFont="1" applyBorder="1" applyAlignment="1" applyProtection="1">
      <alignment horizontal="center"/>
      <protection hidden="1"/>
    </xf>
    <xf numFmtId="1" fontId="3" fillId="0" borderId="24" xfId="0" applyNumberFormat="1" applyFont="1" applyBorder="1" applyAlignment="1" applyProtection="1">
      <alignment horizontal="center"/>
      <protection hidden="1"/>
    </xf>
    <xf numFmtId="0" fontId="4" fillId="0" borderId="0" xfId="0" applyFont="1" applyBorder="1" applyAlignment="1" applyProtection="1">
      <alignment horizontal="center"/>
      <protection hidden="1"/>
    </xf>
    <xf numFmtId="0" fontId="4" fillId="0" borderId="3" xfId="0" applyFont="1" applyBorder="1" applyAlignment="1" applyProtection="1">
      <alignment horizontal="left"/>
      <protection hidden="1"/>
    </xf>
    <xf numFmtId="0" fontId="4" fillId="0" borderId="24" xfId="0" applyFont="1" applyBorder="1" applyAlignment="1" applyProtection="1">
      <alignment horizontal="left"/>
      <protection hidden="1"/>
    </xf>
    <xf numFmtId="4" fontId="18" fillId="0" borderId="24" xfId="0" applyNumberFormat="1" applyFont="1" applyFill="1" applyBorder="1" applyAlignment="1" applyProtection="1">
      <alignment horizontal="right" vertical="center"/>
      <protection hidden="1"/>
    </xf>
    <xf numFmtId="0" fontId="4" fillId="0" borderId="24" xfId="0" applyFont="1" applyBorder="1" applyAlignment="1" applyProtection="1">
      <alignment horizontal="center"/>
      <protection hidden="1"/>
    </xf>
    <xf numFmtId="0" fontId="3" fillId="0" borderId="3" xfId="0" applyFont="1" applyBorder="1" applyAlignment="1" applyProtection="1">
      <alignment horizontal="left"/>
      <protection hidden="1"/>
    </xf>
    <xf numFmtId="0" fontId="3" fillId="0" borderId="24" xfId="0" applyFont="1" applyBorder="1" applyAlignment="1" applyProtection="1">
      <alignment horizontal="left"/>
      <protection hidden="1"/>
    </xf>
    <xf numFmtId="0" fontId="3" fillId="0" borderId="24" xfId="0" applyFont="1" applyBorder="1" applyAlignment="1" applyProtection="1">
      <alignment horizontal="center" vertical="top" wrapText="1"/>
      <protection hidden="1"/>
    </xf>
    <xf numFmtId="0" fontId="3" fillId="0" borderId="24" xfId="0" applyFont="1" applyBorder="1" applyAlignment="1" applyProtection="1">
      <alignment horizontal="center" vertical="top"/>
      <protection hidden="1"/>
    </xf>
    <xf numFmtId="49" fontId="4" fillId="0" borderId="0" xfId="0" applyNumberFormat="1" applyFont="1" applyAlignment="1" applyProtection="1">
      <alignment horizontal="center"/>
      <protection hidden="1"/>
    </xf>
    <xf numFmtId="0" fontId="4" fillId="0" borderId="0" xfId="0" applyFont="1" applyAlignment="1" applyProtection="1">
      <alignment horizontal="right"/>
      <protection hidden="1"/>
    </xf>
    <xf numFmtId="49" fontId="4" fillId="0" borderId="4" xfId="0" applyNumberFormat="1" applyFont="1" applyFill="1" applyBorder="1" applyAlignment="1" applyProtection="1">
      <alignment horizontal="left"/>
      <protection hidden="1"/>
    </xf>
    <xf numFmtId="49" fontId="4" fillId="0" borderId="4" xfId="0" applyNumberFormat="1" applyFont="1" applyFill="1" applyBorder="1" applyAlignment="1" applyProtection="1">
      <alignment horizontal="center"/>
      <protection hidden="1"/>
    </xf>
    <xf numFmtId="0" fontId="63" fillId="5" borderId="21" xfId="0" applyFont="1" applyFill="1" applyBorder="1" applyAlignment="1">
      <alignment horizontal="center" vertical="center" wrapText="1"/>
    </xf>
    <xf numFmtId="0" fontId="64" fillId="5" borderId="0" xfId="0" applyFont="1" applyFill="1" applyBorder="1" applyAlignment="1">
      <alignment horizontal="center" vertical="center" wrapText="1"/>
    </xf>
    <xf numFmtId="0" fontId="64" fillId="5" borderId="5" xfId="0" applyFont="1" applyFill="1" applyBorder="1" applyAlignment="1">
      <alignment horizontal="center" vertical="center" wrapText="1"/>
    </xf>
    <xf numFmtId="0" fontId="17" fillId="5" borderId="21" xfId="0" applyFont="1" applyFill="1" applyBorder="1" applyAlignment="1">
      <alignment horizontal="left" vertical="center" wrapText="1"/>
    </xf>
    <xf numFmtId="0" fontId="3" fillId="5" borderId="0" xfId="0" applyFont="1" applyFill="1" applyBorder="1" applyAlignment="1">
      <alignment horizontal="left" vertical="center" wrapText="1"/>
    </xf>
    <xf numFmtId="0" fontId="3" fillId="5" borderId="5" xfId="0" applyFont="1" applyFill="1" applyBorder="1" applyAlignment="1">
      <alignment horizontal="left" vertical="center" wrapText="1"/>
    </xf>
    <xf numFmtId="0" fontId="15" fillId="5" borderId="21"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5" xfId="0" applyFont="1" applyFill="1" applyBorder="1" applyAlignment="1">
      <alignment horizontal="left" vertical="center" wrapText="1"/>
    </xf>
    <xf numFmtId="0" fontId="37" fillId="0" borderId="0" xfId="7" applyFont="1" applyAlignment="1" applyProtection="1">
      <alignment horizontal="left"/>
    </xf>
    <xf numFmtId="0" fontId="0" fillId="0" borderId="0" xfId="0" applyBorder="1" applyAlignment="1">
      <alignment horizontal="center" vertical="center"/>
    </xf>
    <xf numFmtId="165" fontId="36" fillId="9" borderId="0" xfId="0" applyNumberFormat="1" applyFont="1" applyFill="1" applyBorder="1" applyAlignment="1">
      <alignment horizontal="center" vertical="center"/>
    </xf>
    <xf numFmtId="0" fontId="36" fillId="9" borderId="0" xfId="0" applyFont="1" applyFill="1" applyBorder="1" applyAlignment="1">
      <alignment horizontal="center" vertical="center"/>
    </xf>
    <xf numFmtId="0" fontId="17" fillId="5" borderId="18" xfId="0" applyFont="1" applyFill="1" applyBorder="1" applyAlignment="1">
      <alignment horizontal="left" vertical="center" wrapText="1"/>
    </xf>
    <xf numFmtId="0" fontId="3" fillId="5" borderId="19" xfId="0" applyFont="1" applyFill="1" applyBorder="1" applyAlignment="1">
      <alignment horizontal="left" vertical="center" wrapText="1"/>
    </xf>
    <xf numFmtId="0" fontId="3" fillId="5" borderId="20" xfId="0" applyFont="1" applyFill="1" applyBorder="1" applyAlignment="1">
      <alignment horizontal="left" vertical="center" wrapText="1"/>
    </xf>
    <xf numFmtId="0" fontId="15" fillId="5" borderId="21" xfId="0" applyFont="1" applyFill="1" applyBorder="1" applyAlignment="1">
      <alignment horizontal="right" vertical="center" wrapText="1"/>
    </xf>
    <xf numFmtId="0" fontId="3" fillId="5" borderId="0" xfId="0" applyFont="1" applyFill="1" applyBorder="1" applyAlignment="1">
      <alignment horizontal="right" vertical="center" wrapText="1"/>
    </xf>
    <xf numFmtId="0" fontId="3" fillId="5" borderId="5" xfId="0" applyFont="1" applyFill="1" applyBorder="1" applyAlignment="1">
      <alignment horizontal="right" vertical="center" wrapText="1"/>
    </xf>
    <xf numFmtId="2" fontId="0" fillId="0" borderId="0" xfId="0" applyNumberFormat="1" applyBorder="1" applyAlignment="1"/>
    <xf numFmtId="2" fontId="0" fillId="7" borderId="0" xfId="0" applyNumberFormat="1" applyFill="1" applyBorder="1" applyAlignment="1"/>
    <xf numFmtId="0" fontId="0" fillId="7" borderId="0" xfId="0" applyFill="1" applyBorder="1" applyAlignment="1">
      <alignment vertical="center" wrapText="1"/>
    </xf>
    <xf numFmtId="0" fontId="15" fillId="5" borderId="22" xfId="0" applyFont="1" applyFill="1" applyBorder="1" applyAlignment="1">
      <alignment horizontal="left" vertical="center" wrapText="1"/>
    </xf>
    <xf numFmtId="0" fontId="8" fillId="5" borderId="4" xfId="0" applyFont="1" applyFill="1" applyBorder="1" applyAlignment="1">
      <alignment horizontal="left" vertical="center" wrapText="1"/>
    </xf>
    <xf numFmtId="0" fontId="8" fillId="5" borderId="23" xfId="0" applyFont="1" applyFill="1" applyBorder="1" applyAlignment="1">
      <alignment horizontal="left" vertical="center" wrapText="1"/>
    </xf>
    <xf numFmtId="0" fontId="0" fillId="10" borderId="0" xfId="0" applyFill="1" applyAlignment="1">
      <alignment horizontal="center" vertical="center" wrapText="1"/>
    </xf>
    <xf numFmtId="164" fontId="0" fillId="4" borderId="0" xfId="0" applyNumberFormat="1" applyFill="1" applyAlignment="1">
      <alignment horizontal="center" vertical="center" wrapText="1"/>
    </xf>
    <xf numFmtId="0" fontId="0" fillId="4" borderId="0" xfId="0" applyFill="1" applyAlignment="1">
      <alignment horizontal="center" vertical="center" wrapText="1"/>
    </xf>
    <xf numFmtId="0" fontId="45" fillId="9" borderId="0" xfId="0" applyFont="1" applyFill="1" applyAlignment="1">
      <alignment vertical="center"/>
    </xf>
    <xf numFmtId="0" fontId="46" fillId="9" borderId="0" xfId="0" applyFont="1" applyFill="1" applyAlignment="1">
      <alignment vertical="center"/>
    </xf>
    <xf numFmtId="164" fontId="0" fillId="10" borderId="33" xfId="0" applyNumberFormat="1" applyFill="1" applyBorder="1" applyAlignment="1">
      <alignment horizontal="center" vertical="center" wrapText="1"/>
    </xf>
    <xf numFmtId="0" fontId="0" fillId="10" borderId="33" xfId="0" applyFill="1" applyBorder="1" applyAlignment="1">
      <alignment horizontal="center" vertical="center" wrapText="1"/>
    </xf>
    <xf numFmtId="0" fontId="0" fillId="0" borderId="0" xfId="0" applyBorder="1" applyAlignment="1">
      <alignment vertical="center" wrapText="1"/>
    </xf>
    <xf numFmtId="2" fontId="0" fillId="7" borderId="0" xfId="0" applyNumberFormat="1" applyFill="1" applyAlignment="1"/>
    <xf numFmtId="0" fontId="0" fillId="7" borderId="0" xfId="0" applyFill="1" applyAlignment="1"/>
    <xf numFmtId="0" fontId="73" fillId="0" borderId="0" xfId="7" applyFont="1" applyAlignment="1" applyProtection="1">
      <protection locked="0" hidden="1"/>
    </xf>
    <xf numFmtId="0" fontId="73" fillId="0" borderId="0" xfId="7" applyFont="1" applyAlignment="1" applyProtection="1">
      <alignment vertical="top"/>
      <protection locked="0" hidden="1"/>
    </xf>
    <xf numFmtId="0" fontId="69" fillId="9" borderId="0" xfId="0" applyFont="1" applyFill="1" applyAlignment="1" applyProtection="1">
      <alignment vertical="center"/>
      <protection hidden="1"/>
    </xf>
    <xf numFmtId="0" fontId="0" fillId="0" borderId="4" xfId="0" applyFont="1" applyBorder="1" applyAlignment="1" applyProtection="1">
      <protection hidden="1"/>
    </xf>
    <xf numFmtId="0" fontId="5" fillId="0" borderId="24" xfId="0" applyFont="1" applyBorder="1" applyAlignment="1" applyProtection="1">
      <alignment horizontal="center" vertical="center"/>
      <protection hidden="1"/>
    </xf>
    <xf numFmtId="0" fontId="3" fillId="0" borderId="32" xfId="0" applyFont="1" applyBorder="1" applyAlignment="1" applyProtection="1">
      <protection hidden="1"/>
    </xf>
    <xf numFmtId="0" fontId="0" fillId="0" borderId="24" xfId="0" applyFont="1" applyBorder="1" applyAlignment="1" applyProtection="1">
      <alignment vertical="center"/>
      <protection hidden="1"/>
    </xf>
    <xf numFmtId="0" fontId="3" fillId="0" borderId="21" xfId="0" applyFont="1" applyBorder="1" applyAlignment="1" applyProtection="1">
      <alignment vertical="center"/>
      <protection hidden="1"/>
    </xf>
    <xf numFmtId="0" fontId="0" fillId="0" borderId="24" xfId="0" applyFont="1" applyBorder="1" applyAlignment="1" applyProtection="1">
      <alignment vertical="top"/>
      <protection hidden="1"/>
    </xf>
    <xf numFmtId="0" fontId="3" fillId="0" borderId="0" xfId="0" applyFont="1" applyBorder="1" applyAlignment="1" applyProtection="1">
      <alignment vertical="top"/>
      <protection hidden="1"/>
    </xf>
    <xf numFmtId="0" fontId="0" fillId="0" borderId="23" xfId="0" applyFont="1" applyBorder="1" applyAlignment="1" applyProtection="1">
      <protection hidden="1"/>
    </xf>
    <xf numFmtId="0" fontId="68" fillId="0" borderId="35" xfId="0" applyFont="1" applyBorder="1" applyAlignment="1" applyProtection="1">
      <alignment vertical="top" wrapText="1"/>
      <protection hidden="1"/>
    </xf>
    <xf numFmtId="49" fontId="68" fillId="0" borderId="0" xfId="0" applyNumberFormat="1" applyFont="1" applyBorder="1" applyAlignment="1" applyProtection="1">
      <alignment vertical="top"/>
      <protection hidden="1"/>
    </xf>
    <xf numFmtId="1" fontId="5" fillId="0" borderId="23" xfId="0" applyNumberFormat="1" applyFont="1" applyBorder="1" applyAlignment="1" applyProtection="1">
      <alignment horizontal="center" vertical="center"/>
      <protection hidden="1"/>
    </xf>
    <xf numFmtId="0" fontId="5" fillId="0" borderId="23" xfId="0" applyFont="1" applyBorder="1" applyAlignment="1" applyProtection="1">
      <alignment horizontal="center" vertical="center"/>
      <protection hidden="1"/>
    </xf>
    <xf numFmtId="0" fontId="3" fillId="0" borderId="31" xfId="0" applyFont="1" applyBorder="1" applyAlignment="1" applyProtection="1">
      <protection hidden="1"/>
    </xf>
    <xf numFmtId="0" fontId="3" fillId="0" borderId="0" xfId="0" applyFont="1" applyBorder="1" applyAlignment="1" applyProtection="1">
      <alignment vertical="top" wrapText="1"/>
      <protection hidden="1"/>
    </xf>
    <xf numFmtId="0" fontId="0" fillId="0" borderId="0" xfId="0" applyFont="1" applyAlignment="1" applyProtection="1">
      <alignment horizontal="center"/>
      <protection hidden="1"/>
    </xf>
    <xf numFmtId="0" fontId="68" fillId="0" borderId="5" xfId="0" applyFont="1" applyBorder="1" applyAlignment="1" applyProtection="1">
      <alignment vertical="top" wrapText="1"/>
      <protection hidden="1"/>
    </xf>
    <xf numFmtId="0" fontId="3" fillId="0" borderId="21" xfId="0" applyFont="1" applyBorder="1" applyAlignment="1" applyProtection="1">
      <protection hidden="1"/>
    </xf>
    <xf numFmtId="0" fontId="3" fillId="0" borderId="30" xfId="0" applyFont="1" applyBorder="1" applyAlignment="1" applyProtection="1">
      <alignment horizontal="center" vertical="center"/>
      <protection hidden="1"/>
    </xf>
    <xf numFmtId="0" fontId="68" fillId="0" borderId="23" xfId="0" applyFont="1" applyBorder="1" applyAlignment="1" applyProtection="1">
      <alignment vertical="top"/>
      <protection hidden="1"/>
    </xf>
    <xf numFmtId="0" fontId="68" fillId="0" borderId="20" xfId="0" applyFont="1" applyBorder="1" applyAlignment="1" applyProtection="1">
      <alignment vertical="top" wrapText="1"/>
      <protection hidden="1"/>
    </xf>
    <xf numFmtId="0" fontId="0" fillId="0" borderId="24" xfId="0" applyFont="1" applyBorder="1" applyAlignment="1" applyProtection="1">
      <alignment horizontal="left" vertical="center"/>
      <protection hidden="1"/>
    </xf>
    <xf numFmtId="0" fontId="0" fillId="0" borderId="18" xfId="0" applyFont="1" applyBorder="1" applyAlignment="1" applyProtection="1">
      <alignment vertical="center"/>
      <protection hidden="1"/>
    </xf>
    <xf numFmtId="0" fontId="3" fillId="0" borderId="18" xfId="0" applyFont="1" applyBorder="1" applyAlignment="1" applyProtection="1">
      <alignment vertical="center"/>
      <protection hidden="1"/>
    </xf>
    <xf numFmtId="49" fontId="68" fillId="0" borderId="18" xfId="0" applyNumberFormat="1" applyFont="1" applyBorder="1" applyAlignment="1" applyProtection="1">
      <alignment horizontal="left" vertical="center"/>
      <protection hidden="1"/>
    </xf>
    <xf numFmtId="49" fontId="68" fillId="0" borderId="19" xfId="0" applyNumberFormat="1" applyFont="1" applyBorder="1" applyAlignment="1" applyProtection="1">
      <alignment horizontal="left" vertical="center"/>
      <protection hidden="1"/>
    </xf>
    <xf numFmtId="0" fontId="68" fillId="0" borderId="21" xfId="0" applyFont="1" applyBorder="1" applyAlignment="1" applyProtection="1">
      <alignment vertical="top" wrapText="1"/>
      <protection hidden="1"/>
    </xf>
    <xf numFmtId="0" fontId="3" fillId="0" borderId="3" xfId="0" applyFont="1" applyBorder="1" applyAlignment="1" applyProtection="1">
      <alignment vertical="top"/>
      <protection hidden="1"/>
    </xf>
    <xf numFmtId="0" fontId="3" fillId="0" borderId="34" xfId="0" applyFont="1" applyBorder="1" applyAlignment="1" applyProtection="1">
      <alignment vertical="top" wrapText="1"/>
      <protection hidden="1"/>
    </xf>
    <xf numFmtId="0" fontId="68" fillId="0" borderId="18" xfId="0" applyFont="1" applyBorder="1" applyAlignment="1" applyProtection="1">
      <alignment horizontal="right" vertical="top"/>
      <protection hidden="1"/>
    </xf>
    <xf numFmtId="0" fontId="68" fillId="0" borderId="19" xfId="0" applyFont="1" applyBorder="1" applyAlignment="1" applyProtection="1">
      <alignment horizontal="right" vertical="top"/>
      <protection hidden="1"/>
    </xf>
    <xf numFmtId="0" fontId="68" fillId="0" borderId="22" xfId="0" applyFont="1" applyBorder="1" applyAlignment="1" applyProtection="1">
      <alignment horizontal="right" vertical="top"/>
      <protection hidden="1"/>
    </xf>
    <xf numFmtId="0" fontId="68" fillId="0" borderId="4" xfId="0" applyFont="1" applyBorder="1" applyAlignment="1" applyProtection="1">
      <alignment horizontal="right" vertical="top"/>
      <protection hidden="1"/>
    </xf>
    <xf numFmtId="0" fontId="3" fillId="0" borderId="5" xfId="0" applyFont="1" applyBorder="1" applyAlignment="1" applyProtection="1">
      <alignment vertical="top" wrapText="1"/>
      <protection hidden="1"/>
    </xf>
    <xf numFmtId="49" fontId="3" fillId="0" borderId="18" xfId="0" applyNumberFormat="1" applyFont="1" applyBorder="1" applyAlignment="1" applyProtection="1">
      <alignment vertical="top"/>
      <protection hidden="1"/>
    </xf>
    <xf numFmtId="0" fontId="0" fillId="0" borderId="19" xfId="0" applyNumberFormat="1" applyBorder="1" applyProtection="1">
      <protection hidden="1"/>
    </xf>
    <xf numFmtId="0" fontId="0" fillId="0" borderId="21" xfId="0" applyNumberFormat="1" applyBorder="1" applyProtection="1">
      <protection hidden="1"/>
    </xf>
    <xf numFmtId="0" fontId="0" fillId="0" borderId="0" xfId="0" applyNumberFormat="1" applyProtection="1">
      <protection hidden="1"/>
    </xf>
    <xf numFmtId="0" fontId="3" fillId="0" borderId="20" xfId="0" applyFont="1" applyBorder="1" applyAlignment="1" applyProtection="1">
      <alignment vertical="top" wrapText="1"/>
      <protection hidden="1"/>
    </xf>
    <xf numFmtId="49" fontId="3" fillId="0" borderId="0" xfId="0" applyNumberFormat="1" applyFont="1" applyBorder="1" applyAlignment="1" applyProtection="1">
      <alignment vertical="center"/>
      <protection hidden="1"/>
    </xf>
    <xf numFmtId="0" fontId="3" fillId="0" borderId="0" xfId="0" applyNumberFormat="1" applyFont="1" applyBorder="1" applyAlignment="1" applyProtection="1">
      <alignment vertical="center"/>
      <protection hidden="1"/>
    </xf>
    <xf numFmtId="49" fontId="3" fillId="0" borderId="4" xfId="0" applyNumberFormat="1" applyFont="1" applyBorder="1" applyAlignment="1" applyProtection="1">
      <alignment vertical="center"/>
      <protection hidden="1"/>
    </xf>
    <xf numFmtId="0" fontId="3" fillId="0" borderId="4" xfId="0" applyNumberFormat="1" applyFont="1" applyBorder="1" applyAlignment="1" applyProtection="1">
      <alignment vertical="center"/>
      <protection hidden="1"/>
    </xf>
    <xf numFmtId="14" fontId="4" fillId="0" borderId="0" xfId="0" applyNumberFormat="1" applyFont="1" applyAlignment="1" applyProtection="1">
      <alignment horizontal="center"/>
      <protection hidden="1"/>
    </xf>
    <xf numFmtId="0" fontId="0" fillId="0" borderId="19" xfId="0" applyFont="1" applyBorder="1" applyAlignment="1" applyProtection="1">
      <alignment horizontal="center" vertical="top"/>
      <protection hidden="1"/>
    </xf>
    <xf numFmtId="0" fontId="17" fillId="0" borderId="0" xfId="0" applyFont="1" applyAlignment="1" applyProtection="1">
      <protection hidden="1"/>
    </xf>
    <xf numFmtId="0" fontId="0" fillId="0" borderId="0" xfId="0" applyAlignment="1" applyProtection="1">
      <protection hidden="1"/>
    </xf>
    <xf numFmtId="0" fontId="0" fillId="0" borderId="0" xfId="0" applyProtection="1">
      <protection hidden="1"/>
    </xf>
    <xf numFmtId="0" fontId="55" fillId="0" borderId="0" xfId="0" applyFont="1" applyAlignment="1" applyProtection="1">
      <protection locked="0" hidden="1"/>
    </xf>
    <xf numFmtId="0" fontId="0" fillId="0" borderId="0" xfId="0" applyAlignment="1" applyProtection="1">
      <protection locked="0" hidden="1"/>
    </xf>
    <xf numFmtId="0" fontId="2" fillId="14" borderId="0" xfId="0" applyFont="1" applyFill="1" applyBorder="1" applyAlignment="1">
      <alignment horizontal="center"/>
    </xf>
    <xf numFmtId="49" fontId="9" fillId="0" borderId="27" xfId="0" applyNumberFormat="1" applyFont="1" applyFill="1" applyBorder="1" applyAlignment="1">
      <alignment horizontal="center" vertical="center"/>
    </xf>
    <xf numFmtId="0" fontId="5" fillId="0" borderId="0" xfId="0" applyFont="1" applyAlignment="1">
      <alignment horizontal="center"/>
    </xf>
    <xf numFmtId="49" fontId="9" fillId="0" borderId="0" xfId="0" applyNumberFormat="1" applyFont="1" applyBorder="1" applyAlignment="1">
      <alignment horizontal="center"/>
    </xf>
    <xf numFmtId="49" fontId="9" fillId="0" borderId="46" xfId="0" applyNumberFormat="1" applyFont="1" applyBorder="1" applyAlignment="1">
      <alignment horizontal="center"/>
    </xf>
    <xf numFmtId="49" fontId="9" fillId="0" borderId="36" xfId="0" applyNumberFormat="1" applyFont="1" applyFill="1" applyBorder="1" applyAlignment="1">
      <alignment horizontal="center" vertical="center"/>
    </xf>
    <xf numFmtId="49" fontId="9" fillId="0" borderId="37" xfId="0" applyNumberFormat="1" applyFont="1" applyFill="1" applyBorder="1" applyAlignment="1">
      <alignment horizontal="center" vertical="center"/>
    </xf>
    <xf numFmtId="0" fontId="2" fillId="0" borderId="0" xfId="0" applyFont="1" applyBorder="1" applyAlignment="1">
      <alignment horizontal="center" vertical="top"/>
    </xf>
    <xf numFmtId="49" fontId="9" fillId="0" borderId="41" xfId="0" applyNumberFormat="1" applyFont="1" applyFill="1" applyBorder="1" applyAlignment="1" applyProtection="1">
      <alignment horizontal="center" vertical="center"/>
      <protection locked="0"/>
    </xf>
    <xf numFmtId="49" fontId="9" fillId="0" borderId="28" xfId="0" applyNumberFormat="1" applyFont="1" applyFill="1" applyBorder="1" applyAlignment="1" applyProtection="1">
      <alignment horizontal="center" vertical="center"/>
      <protection locked="0"/>
    </xf>
    <xf numFmtId="49" fontId="9" fillId="0" borderId="42" xfId="0" applyNumberFormat="1" applyFont="1" applyFill="1" applyBorder="1" applyAlignment="1" applyProtection="1">
      <alignment horizontal="center" vertical="center"/>
      <protection locked="0"/>
    </xf>
    <xf numFmtId="49" fontId="9" fillId="0" borderId="43" xfId="0" applyNumberFormat="1" applyFont="1" applyFill="1" applyBorder="1" applyAlignment="1" applyProtection="1">
      <alignment horizontal="center" vertical="center"/>
      <protection locked="0"/>
    </xf>
    <xf numFmtId="49" fontId="9" fillId="0" borderId="29" xfId="0" applyNumberFormat="1" applyFont="1" applyFill="1" applyBorder="1" applyAlignment="1" applyProtection="1">
      <alignment horizontal="center" vertical="center"/>
      <protection locked="0"/>
    </xf>
    <xf numFmtId="49" fontId="9" fillId="0" borderId="44" xfId="0" applyNumberFormat="1" applyFont="1" applyFill="1" applyBorder="1" applyAlignment="1" applyProtection="1">
      <alignment horizontal="center" vertical="center"/>
      <protection locked="0"/>
    </xf>
    <xf numFmtId="49" fontId="9" fillId="0" borderId="41" xfId="0" applyNumberFormat="1" applyFont="1" applyFill="1" applyBorder="1" applyAlignment="1">
      <alignment horizontal="center" vertical="center"/>
    </xf>
    <xf numFmtId="49" fontId="9" fillId="0" borderId="28" xfId="0" applyNumberFormat="1" applyFont="1" applyFill="1" applyBorder="1" applyAlignment="1">
      <alignment horizontal="center" vertical="center"/>
    </xf>
    <xf numFmtId="49" fontId="9" fillId="0" borderId="42" xfId="0" applyNumberFormat="1" applyFont="1" applyFill="1" applyBorder="1" applyAlignment="1">
      <alignment horizontal="center" vertical="center"/>
    </xf>
    <xf numFmtId="49" fontId="9" fillId="0" borderId="43" xfId="0" applyNumberFormat="1" applyFont="1" applyFill="1" applyBorder="1" applyAlignment="1">
      <alignment horizontal="center" vertical="center"/>
    </xf>
    <xf numFmtId="49" fontId="9" fillId="0" borderId="29" xfId="0" applyNumberFormat="1" applyFont="1" applyFill="1" applyBorder="1" applyAlignment="1">
      <alignment horizontal="center" vertical="center"/>
    </xf>
    <xf numFmtId="49" fontId="9" fillId="0" borderId="44" xfId="0" applyNumberFormat="1" applyFont="1" applyFill="1" applyBorder="1" applyAlignment="1">
      <alignment horizontal="center" vertical="center"/>
    </xf>
    <xf numFmtId="0" fontId="17" fillId="0" borderId="0" xfId="0" applyFont="1" applyBorder="1" applyAlignment="1">
      <alignment horizontal="center" vertical="center"/>
    </xf>
    <xf numFmtId="49" fontId="9" fillId="0" borderId="0" xfId="0" applyNumberFormat="1" applyFont="1" applyFill="1" applyBorder="1" applyAlignment="1">
      <alignment horizontal="center"/>
    </xf>
    <xf numFmtId="49" fontId="9" fillId="0" borderId="46" xfId="0" applyNumberFormat="1" applyFont="1" applyFill="1" applyBorder="1" applyAlignment="1">
      <alignment horizontal="center"/>
    </xf>
    <xf numFmtId="0" fontId="2" fillId="0" borderId="0" xfId="0" applyFont="1" applyBorder="1" applyAlignment="1">
      <alignment vertical="center"/>
    </xf>
    <xf numFmtId="0" fontId="2" fillId="0" borderId="0" xfId="0" applyFont="1" applyBorder="1" applyAlignment="1">
      <alignment horizont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9" fillId="0" borderId="36" xfId="0" applyNumberFormat="1" applyFont="1" applyFill="1" applyBorder="1" applyAlignment="1">
      <alignment horizontal="center" vertical="center"/>
    </xf>
    <xf numFmtId="0" fontId="9" fillId="0" borderId="37" xfId="0" applyNumberFormat="1" applyFont="1" applyFill="1" applyBorder="1" applyAlignment="1">
      <alignment horizontal="center" vertical="center"/>
    </xf>
    <xf numFmtId="0" fontId="5" fillId="0" borderId="21" xfId="0" applyFont="1" applyBorder="1" applyAlignment="1">
      <alignment horizontal="center" wrapText="1"/>
    </xf>
    <xf numFmtId="0" fontId="5" fillId="0" borderId="0" xfId="0" applyFont="1" applyBorder="1" applyAlignment="1">
      <alignment horizontal="center" wrapText="1"/>
    </xf>
    <xf numFmtId="0" fontId="5" fillId="0" borderId="0" xfId="0" applyFont="1" applyBorder="1" applyAlignment="1">
      <alignment wrapText="1"/>
    </xf>
    <xf numFmtId="0" fontId="5" fillId="0" borderId="0" xfId="0" applyFont="1" applyAlignment="1">
      <alignment vertical="center"/>
    </xf>
    <xf numFmtId="49" fontId="9" fillId="0" borderId="45" xfId="0" applyNumberFormat="1" applyFont="1" applyFill="1" applyBorder="1" applyAlignment="1">
      <alignment horizontal="center" vertical="center"/>
    </xf>
    <xf numFmtId="0" fontId="18" fillId="0" borderId="0" xfId="0" applyFont="1" applyAlignment="1">
      <alignment horizontal="center"/>
    </xf>
    <xf numFmtId="0" fontId="18" fillId="0" borderId="5" xfId="0" applyFont="1" applyBorder="1" applyAlignment="1">
      <alignment horizontal="center"/>
    </xf>
    <xf numFmtId="0" fontId="40" fillId="0" borderId="38" xfId="0" applyNumberFormat="1" applyFont="1" applyFill="1" applyBorder="1" applyAlignment="1">
      <alignment horizontal="center" vertical="center"/>
    </xf>
    <xf numFmtId="0" fontId="40" fillId="0" borderId="39" xfId="0" applyNumberFormat="1" applyFont="1" applyFill="1" applyBorder="1" applyAlignment="1">
      <alignment horizontal="center" vertical="center"/>
    </xf>
    <xf numFmtId="0" fontId="40" fillId="0" borderId="40" xfId="0" applyNumberFormat="1" applyFont="1" applyFill="1" applyBorder="1" applyAlignment="1">
      <alignment horizontal="center" vertical="center"/>
    </xf>
    <xf numFmtId="0" fontId="9" fillId="0" borderId="27" xfId="0" applyNumberFormat="1" applyFont="1" applyFill="1" applyBorder="1" applyAlignment="1">
      <alignment horizontal="center" vertical="center"/>
    </xf>
    <xf numFmtId="0" fontId="2" fillId="0" borderId="0" xfId="0" applyFont="1" applyAlignment="1">
      <alignment vertical="center" wrapText="1"/>
    </xf>
    <xf numFmtId="0" fontId="2" fillId="0" borderId="0" xfId="0" applyFont="1" applyBorder="1" applyAlignment="1">
      <alignment vertical="center" wrapText="1"/>
    </xf>
    <xf numFmtId="0" fontId="18" fillId="0" borderId="19" xfId="0" applyFont="1" applyBorder="1" applyAlignment="1">
      <alignment horizontal="center"/>
    </xf>
    <xf numFmtId="0" fontId="18" fillId="0" borderId="20" xfId="0" applyFont="1" applyBorder="1" applyAlignment="1">
      <alignment horizontal="center"/>
    </xf>
    <xf numFmtId="0" fontId="9" fillId="0" borderId="27" xfId="0" applyNumberFormat="1" applyFont="1" applyFill="1" applyBorder="1" applyAlignment="1" applyProtection="1">
      <alignment horizontal="center" vertical="center"/>
      <protection hidden="1"/>
    </xf>
    <xf numFmtId="0" fontId="5" fillId="0" borderId="21" xfId="0" applyFont="1" applyBorder="1" applyAlignment="1">
      <alignment horizontal="center"/>
    </xf>
    <xf numFmtId="0" fontId="5" fillId="0" borderId="0" xfId="0" applyFont="1" applyBorder="1" applyAlignment="1">
      <alignment horizontal="center"/>
    </xf>
    <xf numFmtId="0" fontId="5" fillId="0" borderId="0" xfId="0" applyFont="1" applyBorder="1" applyAlignment="1">
      <alignment horizontal="right" vertical="center"/>
    </xf>
    <xf numFmtId="0" fontId="18" fillId="0" borderId="18" xfId="0" applyFont="1" applyBorder="1" applyAlignment="1">
      <alignment horizontal="center"/>
    </xf>
    <xf numFmtId="0" fontId="28" fillId="0" borderId="0" xfId="7" applyFont="1" applyAlignment="1" applyProtection="1">
      <alignment horizontal="center" vertical="center"/>
    </xf>
    <xf numFmtId="0" fontId="28" fillId="0" borderId="0" xfId="7" applyFont="1" applyAlignment="1" applyProtection="1">
      <alignment horizontal="center"/>
    </xf>
    <xf numFmtId="0" fontId="28" fillId="0" borderId="26" xfId="7" applyFont="1" applyBorder="1" applyAlignment="1" applyProtection="1">
      <alignment horizontal="center"/>
    </xf>
    <xf numFmtId="0" fontId="40" fillId="0" borderId="36" xfId="0" applyNumberFormat="1" applyFont="1" applyFill="1" applyBorder="1" applyAlignment="1">
      <alignment horizontal="center" vertical="center"/>
    </xf>
    <xf numFmtId="0" fontId="40" fillId="0" borderId="37" xfId="0" applyNumberFormat="1" applyFont="1" applyFill="1" applyBorder="1" applyAlignment="1">
      <alignment horizontal="center" vertical="center"/>
    </xf>
    <xf numFmtId="0" fontId="8" fillId="0" borderId="0" xfId="0" applyFont="1" applyBorder="1" applyAlignment="1">
      <alignment horizontal="center" vertical="center"/>
    </xf>
    <xf numFmtId="0" fontId="15" fillId="0" borderId="0" xfId="0" applyFont="1" applyBorder="1" applyAlignment="1">
      <alignment horizontal="center"/>
    </xf>
    <xf numFmtId="49" fontId="9" fillId="0" borderId="27" xfId="0" applyNumberFormat="1" applyFont="1" applyBorder="1" applyAlignment="1">
      <alignment horizontal="center" vertical="center"/>
    </xf>
    <xf numFmtId="0" fontId="49" fillId="0" borderId="0" xfId="7" applyFont="1" applyBorder="1" applyAlignment="1" applyProtection="1">
      <alignment horizontal="right"/>
    </xf>
    <xf numFmtId="0" fontId="40" fillId="0" borderId="27" xfId="0" applyNumberFormat="1" applyFont="1" applyFill="1" applyBorder="1" applyAlignment="1">
      <alignment horizontal="center" vertical="center"/>
    </xf>
    <xf numFmtId="0" fontId="17" fillId="0" borderId="0" xfId="0" applyNumberFormat="1" applyFont="1" applyBorder="1" applyAlignment="1">
      <alignment horizontal="center" vertical="center"/>
    </xf>
    <xf numFmtId="0" fontId="10" fillId="0" borderId="0" xfId="0" applyFont="1" applyBorder="1" applyAlignment="1">
      <alignment horizontal="right" vertical="top" wrapText="1"/>
    </xf>
    <xf numFmtId="0" fontId="5" fillId="0" borderId="21" xfId="0" applyFont="1" applyBorder="1" applyAlignment="1">
      <alignment horizontal="right" vertical="center" wrapText="1"/>
    </xf>
    <xf numFmtId="0" fontId="5" fillId="0" borderId="0" xfId="0" applyFont="1" applyBorder="1" applyAlignment="1">
      <alignment horizontal="right" vertical="center" wrapText="1"/>
    </xf>
    <xf numFmtId="0" fontId="6" fillId="0" borderId="0" xfId="0" applyFont="1" applyBorder="1" applyAlignment="1">
      <alignment horizontal="center"/>
    </xf>
    <xf numFmtId="0" fontId="5" fillId="0" borderId="0" xfId="0" applyFont="1" applyAlignment="1">
      <alignment horizontal="right" vertical="center"/>
    </xf>
    <xf numFmtId="0" fontId="5" fillId="0" borderId="0" xfId="0" applyFont="1" applyAlignment="1" applyProtection="1">
      <alignment vertical="center"/>
      <protection hidden="1"/>
    </xf>
    <xf numFmtId="0" fontId="0" fillId="0" borderId="0" xfId="0" applyAlignment="1" applyProtection="1">
      <alignment vertical="center"/>
      <protection hidden="1"/>
    </xf>
    <xf numFmtId="0" fontId="5" fillId="0" borderId="0" xfId="0" applyFont="1" applyAlignment="1" applyProtection="1">
      <alignment horizontal="left" vertical="center" wrapText="1"/>
      <protection hidden="1"/>
    </xf>
    <xf numFmtId="49" fontId="2" fillId="0" borderId="0" xfId="0" applyNumberFormat="1" applyFont="1" applyAlignment="1" applyProtection="1">
      <alignment horizontal="center" vertical="center"/>
      <protection hidden="1"/>
    </xf>
    <xf numFmtId="49" fontId="2" fillId="0" borderId="0" xfId="0" applyNumberFormat="1" applyFont="1" applyBorder="1" applyAlignment="1" applyProtection="1">
      <alignment horizontal="center" vertical="center"/>
      <protection hidden="1"/>
    </xf>
    <xf numFmtId="49" fontId="9" fillId="0" borderId="4" xfId="0" applyNumberFormat="1" applyFont="1" applyBorder="1" applyAlignment="1" applyProtection="1">
      <alignment horizontal="center" vertical="center"/>
      <protection hidden="1"/>
    </xf>
    <xf numFmtId="49" fontId="9" fillId="0" borderId="46" xfId="0" applyNumberFormat="1" applyFont="1" applyBorder="1" applyAlignment="1" applyProtection="1">
      <alignment horizontal="center" vertical="center"/>
      <protection hidden="1"/>
    </xf>
    <xf numFmtId="49" fontId="9" fillId="0" borderId="0" xfId="0" applyNumberFormat="1" applyFont="1" applyBorder="1" applyAlignment="1" applyProtection="1">
      <alignment horizontal="center" vertical="center"/>
      <protection hidden="1"/>
    </xf>
    <xf numFmtId="49" fontId="9" fillId="0" borderId="27" xfId="0" applyNumberFormat="1" applyFont="1" applyFill="1" applyBorder="1" applyAlignment="1" applyProtection="1">
      <alignment horizontal="center" vertical="center"/>
      <protection hidden="1"/>
    </xf>
    <xf numFmtId="1" fontId="9" fillId="0" borderId="38" xfId="0" applyNumberFormat="1" applyFont="1" applyFill="1" applyBorder="1" applyAlignment="1" applyProtection="1">
      <alignment horizontal="left" vertical="center"/>
      <protection hidden="1"/>
    </xf>
    <xf numFmtId="1" fontId="9" fillId="0" borderId="39" xfId="0" applyNumberFormat="1" applyFont="1" applyFill="1" applyBorder="1" applyAlignment="1" applyProtection="1">
      <alignment horizontal="left" vertical="center"/>
      <protection hidden="1"/>
    </xf>
    <xf numFmtId="1" fontId="9" fillId="0" borderId="40" xfId="0" applyNumberFormat="1" applyFont="1" applyFill="1" applyBorder="1" applyAlignment="1" applyProtection="1">
      <alignment horizontal="left" vertical="center"/>
      <protection hidden="1"/>
    </xf>
    <xf numFmtId="0" fontId="3" fillId="14" borderId="0" xfId="0" applyFont="1" applyFill="1" applyAlignment="1" applyProtection="1">
      <alignment horizontal="center"/>
      <protection hidden="1"/>
    </xf>
    <xf numFmtId="0" fontId="25" fillId="0" borderId="0" xfId="0" applyFont="1" applyAlignment="1" applyProtection="1">
      <alignment horizontal="center"/>
      <protection hidden="1"/>
    </xf>
    <xf numFmtId="0" fontId="24" fillId="0" borderId="0" xfId="0" applyFont="1" applyAlignment="1" applyProtection="1">
      <alignment horizontal="center" vertical="center" wrapText="1"/>
      <protection hidden="1"/>
    </xf>
    <xf numFmtId="0" fontId="40" fillId="0" borderId="27" xfId="0" applyNumberFormat="1" applyFont="1" applyFill="1" applyBorder="1" applyAlignment="1" applyProtection="1">
      <alignment horizontal="center" vertical="center"/>
      <protection hidden="1"/>
    </xf>
    <xf numFmtId="49" fontId="9" fillId="0" borderId="27" xfId="0" applyNumberFormat="1" applyFont="1" applyBorder="1" applyAlignment="1" applyProtection="1">
      <alignment horizontal="center" vertical="center"/>
      <protection hidden="1"/>
    </xf>
    <xf numFmtId="2" fontId="5" fillId="0" borderId="0" xfId="0" applyNumberFormat="1" applyFont="1" applyAlignment="1" applyProtection="1">
      <protection hidden="1"/>
    </xf>
    <xf numFmtId="2" fontId="0" fillId="0" borderId="0" xfId="0" applyNumberFormat="1" applyAlignment="1" applyProtection="1">
      <protection hidden="1"/>
    </xf>
    <xf numFmtId="49" fontId="28" fillId="0" borderId="0" xfId="7" applyNumberFormat="1" applyFont="1" applyAlignment="1" applyProtection="1">
      <alignment wrapText="1"/>
      <protection hidden="1"/>
    </xf>
    <xf numFmtId="0" fontId="28" fillId="0" borderId="0" xfId="0" applyFont="1" applyProtection="1">
      <protection hidden="1"/>
    </xf>
    <xf numFmtId="0" fontId="24" fillId="0" borderId="0" xfId="0" applyFont="1" applyBorder="1" applyAlignment="1" applyProtection="1">
      <alignment horizontal="center" vertical="center"/>
      <protection hidden="1"/>
    </xf>
    <xf numFmtId="0" fontId="24" fillId="0" borderId="0" xfId="0" applyFont="1" applyAlignment="1" applyProtection="1">
      <alignment horizontal="center" vertical="center"/>
      <protection hidden="1"/>
    </xf>
    <xf numFmtId="0" fontId="12" fillId="0" borderId="36" xfId="0" applyNumberFormat="1" applyFont="1" applyBorder="1" applyAlignment="1" applyProtection="1">
      <alignment horizontal="center" vertical="center"/>
      <protection hidden="1"/>
    </xf>
    <xf numFmtId="0" fontId="12" fillId="0" borderId="37" xfId="0" applyNumberFormat="1" applyFont="1" applyBorder="1" applyAlignment="1" applyProtection="1">
      <alignment horizontal="center" vertical="center"/>
      <protection hidden="1"/>
    </xf>
    <xf numFmtId="0" fontId="9" fillId="0" borderId="27" xfId="0" applyNumberFormat="1" applyFont="1" applyBorder="1" applyAlignment="1" applyProtection="1">
      <alignment horizontal="center" vertical="center"/>
      <protection hidden="1"/>
    </xf>
    <xf numFmtId="0" fontId="22" fillId="0" borderId="0" xfId="0" applyFont="1" applyAlignment="1" applyProtection="1">
      <alignment horizontal="center"/>
      <protection hidden="1"/>
    </xf>
    <xf numFmtId="0" fontId="2" fillId="14" borderId="0" xfId="0" applyFont="1" applyFill="1" applyBorder="1" applyAlignment="1" applyProtection="1">
      <alignment horizontal="center"/>
      <protection hidden="1"/>
    </xf>
    <xf numFmtId="0" fontId="8" fillId="0" borderId="0" xfId="0" applyFont="1" applyBorder="1" applyAlignment="1" applyProtection="1">
      <alignment horizontal="center" vertical="center"/>
      <protection hidden="1"/>
    </xf>
    <xf numFmtId="0" fontId="8" fillId="0" borderId="0" xfId="0" applyFont="1" applyBorder="1" applyAlignment="1" applyProtection="1">
      <alignment horizontal="center"/>
      <protection hidden="1"/>
    </xf>
    <xf numFmtId="0" fontId="5" fillId="0" borderId="0" xfId="0" applyFont="1" applyAlignment="1" applyProtection="1">
      <alignment vertical="center" wrapText="1"/>
      <protection hidden="1"/>
    </xf>
    <xf numFmtId="0" fontId="5" fillId="0" borderId="0" xfId="0" applyFont="1" applyAlignment="1" applyProtection="1">
      <alignment vertical="top" wrapText="1"/>
      <protection hidden="1"/>
    </xf>
    <xf numFmtId="1" fontId="9" fillId="0" borderId="38" xfId="0" applyNumberFormat="1" applyFont="1" applyFill="1" applyBorder="1" applyAlignment="1" applyProtection="1">
      <alignment horizontal="right" vertical="center"/>
      <protection hidden="1"/>
    </xf>
    <xf numFmtId="1" fontId="9" fillId="0" borderId="39" xfId="0" applyNumberFormat="1" applyFont="1" applyFill="1" applyBorder="1" applyAlignment="1" applyProtection="1">
      <alignment horizontal="right" vertical="center"/>
      <protection hidden="1"/>
    </xf>
    <xf numFmtId="1" fontId="9" fillId="0" borderId="40" xfId="0" applyNumberFormat="1" applyFont="1" applyFill="1" applyBorder="1" applyAlignment="1" applyProtection="1">
      <alignment horizontal="right" vertical="center"/>
      <protection hidden="1"/>
    </xf>
    <xf numFmtId="2" fontId="31" fillId="0" borderId="0" xfId="0" applyNumberFormat="1" applyFont="1" applyAlignment="1" applyProtection="1">
      <alignment horizontal="center"/>
      <protection hidden="1"/>
    </xf>
    <xf numFmtId="0" fontId="29" fillId="0" borderId="0" xfId="0" applyFont="1" applyAlignment="1" applyProtection="1">
      <protection hidden="1"/>
    </xf>
    <xf numFmtId="0" fontId="30" fillId="0" borderId="0" xfId="0" applyFont="1" applyAlignment="1" applyProtection="1">
      <alignment horizontal="center"/>
      <protection hidden="1"/>
    </xf>
    <xf numFmtId="0" fontId="72" fillId="0" borderId="0" xfId="0" applyFont="1" applyAlignment="1" applyProtection="1">
      <alignment horizontal="center" vertical="center" wrapText="1"/>
      <protection hidden="1"/>
    </xf>
    <xf numFmtId="1" fontId="9" fillId="0" borderId="27" xfId="0" applyNumberFormat="1" applyFont="1" applyFill="1" applyBorder="1" applyAlignment="1" applyProtection="1">
      <alignment horizontal="center" vertical="center"/>
      <protection hidden="1"/>
    </xf>
    <xf numFmtId="0" fontId="17" fillId="0" borderId="0" xfId="0" applyFont="1" applyBorder="1" applyAlignment="1" applyProtection="1">
      <alignment horizontal="center" vertical="center"/>
      <protection hidden="1"/>
    </xf>
    <xf numFmtId="169" fontId="76" fillId="0" borderId="0" xfId="2" applyNumberFormat="1" applyFont="1" applyFill="1" applyAlignment="1" applyProtection="1">
      <alignment horizontal="center" vertical="center" wrapText="1"/>
      <protection hidden="1"/>
    </xf>
    <xf numFmtId="0" fontId="1" fillId="0" borderId="1" xfId="5" applyFont="1" applyFill="1" applyBorder="1" applyAlignment="1" applyProtection="1">
      <alignment horizontal="left" wrapText="1"/>
      <protection hidden="1"/>
    </xf>
    <xf numFmtId="0" fontId="1" fillId="0" borderId="1" xfId="3" applyFont="1" applyFill="1" applyBorder="1" applyAlignment="1" applyProtection="1">
      <alignment horizontal="left"/>
      <protection hidden="1"/>
    </xf>
    <xf numFmtId="0" fontId="82" fillId="0" borderId="0" xfId="7" applyFont="1" applyAlignment="1" applyProtection="1">
      <alignment wrapText="1"/>
      <protection locked="0" hidden="1"/>
    </xf>
  </cellXfs>
  <cellStyles count="8">
    <cellStyle name="HeaderNotFillData" xfId="1"/>
    <cellStyle name="HeaderNotFillDataTime" xfId="2"/>
    <cellStyle name="sLeft_Border" xfId="3"/>
    <cellStyle name="sNumber_Border" xfId="4"/>
    <cellStyle name="sText_Border" xfId="5"/>
    <cellStyle name="SubFooter" xfId="6"/>
    <cellStyle name="Гиперссылка" xfId="7"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90" b="1" i="0" u="none" strike="noStrike" baseline="0">
                <a:solidFill>
                  <a:srgbClr val="000000"/>
                </a:solidFill>
                <a:latin typeface="Arial Cyr"/>
                <a:ea typeface="Arial Cyr"/>
                <a:cs typeface="Arial Cyr"/>
              </a:defRPr>
            </a:pPr>
            <a:r>
              <a:rPr lang="ru-RU"/>
              <a:t>Взносы в ПФР и ФФОМС в 2013 году
накопленные значения, руб.</a:t>
            </a:r>
          </a:p>
        </c:rich>
      </c:tx>
      <c:layout>
        <c:manualLayout>
          <c:xMode val="edge"/>
          <c:yMode val="edge"/>
          <c:x val="0.29438045375218153"/>
          <c:y val="3.9963669391462307E-2"/>
        </c:manualLayout>
      </c:layout>
      <c:overlay val="0"/>
      <c:spPr>
        <a:noFill/>
        <a:ln w="25400">
          <a:noFill/>
        </a:ln>
      </c:spPr>
    </c:title>
    <c:autoTitleDeleted val="0"/>
    <c:plotArea>
      <c:layout>
        <c:manualLayout>
          <c:layoutTarget val="inner"/>
          <c:xMode val="edge"/>
          <c:yMode val="edge"/>
          <c:x val="0.11706806282722514"/>
          <c:y val="0.20485027927367386"/>
          <c:w val="0.72204422091217679"/>
          <c:h val="0.71896443462278403"/>
        </c:manualLayout>
      </c:layout>
      <c:barChart>
        <c:barDir val="col"/>
        <c:grouping val="clustered"/>
        <c:varyColors val="0"/>
        <c:ser>
          <c:idx val="2"/>
          <c:order val="0"/>
          <c:tx>
            <c:v>НеУплата / Переплата (-)</c:v>
          </c:tx>
          <c:spPr>
            <a:solidFill>
              <a:srgbClr val="FFFFCC"/>
            </a:solidFill>
            <a:ln w="12700">
              <a:solidFill>
                <a:srgbClr val="000000"/>
              </a:solidFill>
              <a:prstDash val="solid"/>
            </a:ln>
          </c:spPr>
          <c:invertIfNegative val="0"/>
          <c:dLbls>
            <c:spPr>
              <a:noFill/>
              <a:ln w="25400">
                <a:noFill/>
              </a:ln>
            </c:spPr>
            <c:showLegendKey val="0"/>
            <c:showVal val="1"/>
            <c:showCatName val="0"/>
            <c:showSerName val="0"/>
            <c:showPercent val="0"/>
            <c:showBubbleSize val="0"/>
            <c:showLeaderLines val="0"/>
          </c:dLbls>
          <c:cat>
            <c:strRef>
              <c:f>'Взносы в ПФР и ФФОМС'!$C$14:$F$14</c:f>
              <c:strCache>
                <c:ptCount val="4"/>
                <c:pt idx="0">
                  <c:v>1 квартал</c:v>
                </c:pt>
                <c:pt idx="1">
                  <c:v>полугодие</c:v>
                </c:pt>
                <c:pt idx="2">
                  <c:v>9 месяцев</c:v>
                </c:pt>
                <c:pt idx="3">
                  <c:v>год</c:v>
                </c:pt>
              </c:strCache>
            </c:strRef>
          </c:cat>
          <c:val>
            <c:numRef>
              <c:f>'Взносы в ПФР и ФФОМС'!$C$19:$F$19</c:f>
              <c:numCache>
                <c:formatCode>#,##0.00</c:formatCode>
                <c:ptCount val="4"/>
                <c:pt idx="0">
                  <c:v>35664.660000000003</c:v>
                </c:pt>
                <c:pt idx="1">
                  <c:v>35664.660000000003</c:v>
                </c:pt>
                <c:pt idx="2">
                  <c:v>35664.660000000003</c:v>
                </c:pt>
                <c:pt idx="3">
                  <c:v>35664.660000000003</c:v>
                </c:pt>
              </c:numCache>
            </c:numRef>
          </c:val>
        </c:ser>
        <c:ser>
          <c:idx val="0"/>
          <c:order val="1"/>
          <c:tx>
            <c:strRef>
              <c:f>'Взносы в ПФР и ФФОМС'!$B$20</c:f>
              <c:strCache>
                <c:ptCount val="1"/>
                <c:pt idx="0">
                  <c:v>Уплачено</c:v>
                </c:pt>
              </c:strCache>
            </c:strRef>
          </c:tx>
          <c:spPr>
            <a:solidFill>
              <a:srgbClr val="9999FF"/>
            </a:solidFill>
            <a:ln w="12700">
              <a:solidFill>
                <a:srgbClr val="000000"/>
              </a:solidFill>
              <a:prstDash val="solid"/>
            </a:ln>
          </c:spPr>
          <c:invertIfNegative val="0"/>
          <c:dLbls>
            <c:spPr>
              <a:noFill/>
              <a:ln w="25400">
                <a:noFill/>
              </a:ln>
            </c:spPr>
            <c:txPr>
              <a:bodyPr/>
              <a:lstStyle/>
              <a:p>
                <a:pPr>
                  <a:defRPr sz="825" b="0" i="0" u="none" strike="noStrike" baseline="0">
                    <a:solidFill>
                      <a:srgbClr val="000000"/>
                    </a:solidFill>
                    <a:latin typeface="Arial Cyr"/>
                    <a:ea typeface="Arial Cyr"/>
                    <a:cs typeface="Arial Cyr"/>
                  </a:defRPr>
                </a:pPr>
                <a:endParaRPr lang="ru-RU"/>
              </a:p>
            </c:txPr>
            <c:showLegendKey val="0"/>
            <c:showVal val="1"/>
            <c:showCatName val="0"/>
            <c:showSerName val="0"/>
            <c:showPercent val="0"/>
            <c:showBubbleSize val="0"/>
            <c:showLeaderLines val="0"/>
          </c:dLbls>
          <c:cat>
            <c:strRef>
              <c:f>'Взносы в ПФР и ФФОМС'!$C$14:$F$14</c:f>
              <c:strCache>
                <c:ptCount val="4"/>
                <c:pt idx="0">
                  <c:v>1 квартал</c:v>
                </c:pt>
                <c:pt idx="1">
                  <c:v>полугодие</c:v>
                </c:pt>
                <c:pt idx="2">
                  <c:v>9 месяцев</c:v>
                </c:pt>
                <c:pt idx="3">
                  <c:v>год</c:v>
                </c:pt>
              </c:strCache>
            </c:strRef>
          </c:cat>
          <c:val>
            <c:numRef>
              <c:f>'Взносы в ПФР и ФФОМС'!$C$25:$F$25</c:f>
              <c:numCache>
                <c:formatCode>#,##0.00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35271168"/>
        <c:axId val="135272704"/>
      </c:barChart>
      <c:catAx>
        <c:axId val="1352711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135272704"/>
        <c:crosses val="autoZero"/>
        <c:auto val="1"/>
        <c:lblAlgn val="ctr"/>
        <c:lblOffset val="100"/>
        <c:noMultiLvlLbl val="0"/>
      </c:catAx>
      <c:valAx>
        <c:axId val="135272704"/>
        <c:scaling>
          <c:orientation val="minMax"/>
        </c:scaling>
        <c:delete val="0"/>
        <c:axPos val="l"/>
        <c:majorGridlines>
          <c:spPr>
            <a:ln w="3175">
              <a:solidFill>
                <a:srgbClr val="000000"/>
              </a:solidFill>
              <a:prstDash val="solid"/>
            </a:ln>
          </c:spPr>
        </c:majorGridlines>
        <c:numFmt formatCode="#,##0.00" sourceLinked="1"/>
        <c:majorTickMark val="none"/>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Cyr"/>
                <a:ea typeface="Arial Cyr"/>
                <a:cs typeface="Arial Cyr"/>
              </a:defRPr>
            </a:pPr>
            <a:endParaRPr lang="ru-RU"/>
          </a:p>
        </c:txPr>
        <c:crossAx val="135271168"/>
        <c:crosses val="autoZero"/>
        <c:crossBetween val="between"/>
      </c:valAx>
      <c:spPr>
        <a:solidFill>
          <a:srgbClr val="C0C0C0">
            <a:alpha val="39000"/>
          </a:srgbClr>
        </a:solidFill>
        <a:ln w="12700">
          <a:solidFill>
            <a:srgbClr val="808080"/>
          </a:solidFill>
          <a:prstDash val="solid"/>
        </a:ln>
      </c:spPr>
    </c:plotArea>
    <c:legend>
      <c:legendPos val="r"/>
      <c:layout>
        <c:manualLayout>
          <c:xMode val="edge"/>
          <c:yMode val="edge"/>
          <c:x val="0.85165794066317624"/>
          <c:y val="0.47956403269754766"/>
          <c:w val="0.13961605584642234"/>
          <c:h val="0.23433242506811988"/>
        </c:manualLayout>
      </c:layout>
      <c:overlay val="0"/>
      <c:spPr>
        <a:solidFill>
          <a:srgbClr val="FFFFFF"/>
        </a:solidFill>
        <a:ln w="25400">
          <a:noFill/>
        </a:ln>
      </c:spPr>
      <c:txPr>
        <a:bodyPr/>
        <a:lstStyle/>
        <a:p>
          <a:pPr>
            <a:defRPr sz="755" b="0" i="0" u="none" strike="noStrike" baseline="0">
              <a:solidFill>
                <a:srgbClr val="000000"/>
              </a:solidFill>
              <a:latin typeface="Arial Cyr"/>
              <a:ea typeface="Arial Cyr"/>
              <a:cs typeface="Arial Cyr"/>
            </a:defRPr>
          </a:pPr>
          <a:endParaRPr lang="ru-RU"/>
        </a:p>
      </c:txPr>
    </c:legend>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Cyr"/>
          <a:ea typeface="Arial Cyr"/>
          <a:cs typeface="Arial Cyr"/>
        </a:defRPr>
      </a:pPr>
      <a:endParaRPr lang="ru-RU"/>
    </a:p>
  </c:txPr>
  <c:printSettings>
    <c:headerFooter alignWithMargins="0"/>
    <c:pageMargins b="1" l="0.75000000000000011" r="0.75000000000000011"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aseline="0"/>
            </a:pPr>
            <a:r>
              <a:rPr lang="ru-RU" sz="1000" baseline="0"/>
              <a:t>Ваши платежи налога УСН и взносов в ПФР и ФФОМС</a:t>
            </a:r>
          </a:p>
          <a:p>
            <a:pPr>
              <a:defRPr sz="1000" baseline="0"/>
            </a:pPr>
            <a:r>
              <a:rPr lang="ru-RU" sz="1000" baseline="0"/>
              <a:t>поквартально, руб.</a:t>
            </a:r>
          </a:p>
        </c:rich>
      </c:tx>
      <c:overlay val="0"/>
      <c:spPr>
        <a:noFill/>
        <a:ln w="25400">
          <a:noFill/>
        </a:ln>
      </c:spPr>
    </c:title>
    <c:autoTitleDeleted val="0"/>
    <c:plotArea>
      <c:layout/>
      <c:barChart>
        <c:barDir val="col"/>
        <c:grouping val="stacked"/>
        <c:varyColors val="0"/>
        <c:ser>
          <c:idx val="0"/>
          <c:order val="0"/>
          <c:tx>
            <c:strRef>
              <c:f>'Расчет налога и взносов'!$D$29</c:f>
              <c:strCache>
                <c:ptCount val="1"/>
                <c:pt idx="0">
                  <c:v>УСН</c:v>
                </c:pt>
              </c:strCache>
            </c:strRef>
          </c:tx>
          <c:invertIfNegative val="0"/>
          <c:cat>
            <c:strRef>
              <c:f>'Расчет налога и взносов'!$C$31:$C$35</c:f>
              <c:strCache>
                <c:ptCount val="5"/>
                <c:pt idx="0">
                  <c:v>1 квартал</c:v>
                </c:pt>
                <c:pt idx="1">
                  <c:v>2 квартал</c:v>
                </c:pt>
                <c:pt idx="2">
                  <c:v>3 квартал</c:v>
                </c:pt>
                <c:pt idx="3">
                  <c:v>4 квартал</c:v>
                </c:pt>
                <c:pt idx="4">
                  <c:v>2014 год</c:v>
                </c:pt>
              </c:strCache>
            </c:strRef>
          </c:cat>
          <c:val>
            <c:numRef>
              <c:f>'Расчет налога и взносов'!$D$31:$D$35</c:f>
              <c:numCache>
                <c:formatCode>0.00</c:formatCode>
                <c:ptCount val="5"/>
                <c:pt idx="0">
                  <c:v>9625.91</c:v>
                </c:pt>
                <c:pt idx="1">
                  <c:v>0</c:v>
                </c:pt>
                <c:pt idx="2">
                  <c:v>0</c:v>
                </c:pt>
                <c:pt idx="3">
                  <c:v>0</c:v>
                </c:pt>
                <c:pt idx="4">
                  <c:v>0</c:v>
                </c:pt>
              </c:numCache>
            </c:numRef>
          </c:val>
        </c:ser>
        <c:ser>
          <c:idx val="1"/>
          <c:order val="1"/>
          <c:tx>
            <c:strRef>
              <c:f>'Расчет налога и взносов'!$E$29</c:f>
              <c:strCache>
                <c:ptCount val="1"/>
                <c:pt idx="0">
                  <c:v>ПФРс</c:v>
                </c:pt>
              </c:strCache>
            </c:strRef>
          </c:tx>
          <c:invertIfNegative val="0"/>
          <c:cat>
            <c:strRef>
              <c:f>'Расчет налога и взносов'!$C$31:$C$35</c:f>
              <c:strCache>
                <c:ptCount val="5"/>
                <c:pt idx="0">
                  <c:v>1 квартал</c:v>
                </c:pt>
                <c:pt idx="1">
                  <c:v>2 квартал</c:v>
                </c:pt>
                <c:pt idx="2">
                  <c:v>3 квартал</c:v>
                </c:pt>
                <c:pt idx="3">
                  <c:v>4 квартал</c:v>
                </c:pt>
                <c:pt idx="4">
                  <c:v>2014 год</c:v>
                </c:pt>
              </c:strCache>
            </c:strRef>
          </c:cat>
          <c:val>
            <c:numRef>
              <c:f>'Расчет налога и взносов'!$E$31:$E$35</c:f>
              <c:numCache>
                <c:formatCode>0.00</c:formatCode>
                <c:ptCount val="5"/>
                <c:pt idx="0">
                  <c:v>0</c:v>
                </c:pt>
                <c:pt idx="1">
                  <c:v>0</c:v>
                </c:pt>
                <c:pt idx="2">
                  <c:v>0</c:v>
                </c:pt>
                <c:pt idx="3">
                  <c:v>0</c:v>
                </c:pt>
                <c:pt idx="4">
                  <c:v>0</c:v>
                </c:pt>
              </c:numCache>
            </c:numRef>
          </c:val>
        </c:ser>
        <c:ser>
          <c:idx val="2"/>
          <c:order val="2"/>
          <c:tx>
            <c:strRef>
              <c:f>'Расчет налога и взносов'!$F$29</c:f>
              <c:strCache>
                <c:ptCount val="1"/>
                <c:pt idx="0">
                  <c:v>ПФРн</c:v>
                </c:pt>
              </c:strCache>
            </c:strRef>
          </c:tx>
          <c:invertIfNegative val="0"/>
          <c:cat>
            <c:strRef>
              <c:f>'Расчет налога и взносов'!$C$31:$C$35</c:f>
              <c:strCache>
                <c:ptCount val="5"/>
                <c:pt idx="0">
                  <c:v>1 квартал</c:v>
                </c:pt>
                <c:pt idx="1">
                  <c:v>2 квартал</c:v>
                </c:pt>
                <c:pt idx="2">
                  <c:v>3 квартал</c:v>
                </c:pt>
                <c:pt idx="3">
                  <c:v>4 квартал</c:v>
                </c:pt>
                <c:pt idx="4">
                  <c:v>2014 год</c:v>
                </c:pt>
              </c:strCache>
            </c:strRef>
          </c:cat>
          <c:val>
            <c:numRef>
              <c:f>'Расчет налога и взносов'!$F$31:$F$35</c:f>
              <c:numCache>
                <c:formatCode>0.00</c:formatCode>
                <c:ptCount val="5"/>
                <c:pt idx="0">
                  <c:v>0</c:v>
                </c:pt>
                <c:pt idx="1">
                  <c:v>0</c:v>
                </c:pt>
                <c:pt idx="2">
                  <c:v>0</c:v>
                </c:pt>
                <c:pt idx="3">
                  <c:v>0</c:v>
                </c:pt>
                <c:pt idx="4">
                  <c:v>0</c:v>
                </c:pt>
              </c:numCache>
            </c:numRef>
          </c:val>
        </c:ser>
        <c:ser>
          <c:idx val="3"/>
          <c:order val="3"/>
          <c:tx>
            <c:strRef>
              <c:f>'Расчет налога и взносов'!$G$29</c:f>
              <c:strCache>
                <c:ptCount val="1"/>
                <c:pt idx="0">
                  <c:v>ФФОМС</c:v>
                </c:pt>
              </c:strCache>
            </c:strRef>
          </c:tx>
          <c:invertIfNegative val="0"/>
          <c:cat>
            <c:strRef>
              <c:f>'Расчет налога и взносов'!$C$31:$C$35</c:f>
              <c:strCache>
                <c:ptCount val="5"/>
                <c:pt idx="0">
                  <c:v>1 квартал</c:v>
                </c:pt>
                <c:pt idx="1">
                  <c:v>2 квартал</c:v>
                </c:pt>
                <c:pt idx="2">
                  <c:v>3 квартал</c:v>
                </c:pt>
                <c:pt idx="3">
                  <c:v>4 квартал</c:v>
                </c:pt>
                <c:pt idx="4">
                  <c:v>2014 год</c:v>
                </c:pt>
              </c:strCache>
            </c:strRef>
          </c:cat>
          <c:val>
            <c:numRef>
              <c:f>'Расчет налога и взносов'!$G$31:$G$35</c:f>
              <c:numCache>
                <c:formatCode>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55"/>
        <c:overlap val="100"/>
        <c:axId val="136229248"/>
        <c:axId val="136230784"/>
      </c:barChart>
      <c:catAx>
        <c:axId val="136229248"/>
        <c:scaling>
          <c:orientation val="minMax"/>
        </c:scaling>
        <c:delete val="0"/>
        <c:axPos val="b"/>
        <c:numFmt formatCode="General" sourceLinked="1"/>
        <c:majorTickMark val="none"/>
        <c:minorTickMark val="none"/>
        <c:tickLblPos val="nextTo"/>
        <c:crossAx val="136230784"/>
        <c:crosses val="autoZero"/>
        <c:auto val="1"/>
        <c:lblAlgn val="ctr"/>
        <c:lblOffset val="100"/>
        <c:noMultiLvlLbl val="0"/>
      </c:catAx>
      <c:valAx>
        <c:axId val="136230784"/>
        <c:scaling>
          <c:orientation val="minMax"/>
        </c:scaling>
        <c:delete val="0"/>
        <c:axPos val="l"/>
        <c:majorGridlines/>
        <c:numFmt formatCode="0.00" sourceLinked="1"/>
        <c:majorTickMark val="none"/>
        <c:minorTickMark val="none"/>
        <c:tickLblPos val="nextTo"/>
        <c:crossAx val="136229248"/>
        <c:crosses val="autoZero"/>
        <c:crossBetween val="between"/>
      </c:valAx>
    </c:plotArea>
    <c:legend>
      <c:legendPos val="r"/>
      <c:layout>
        <c:manualLayout>
          <c:xMode val="edge"/>
          <c:yMode val="edge"/>
          <c:x val="0.84274276511187651"/>
          <c:y val="0.41587430516587665"/>
          <c:w val="0.13709690915695599"/>
          <c:h val="0.30476284958720729"/>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ru-RU"/>
              <a:t>Налог УСН
начисленный и уплаченный (суммарно: налог и взносы)
накопленно, руб.</a:t>
            </a:r>
          </a:p>
        </c:rich>
      </c:tx>
      <c:layout>
        <c:manualLayout>
          <c:xMode val="edge"/>
          <c:yMode val="edge"/>
          <c:x val="0.15625021872265965"/>
          <c:y val="1.5772870662460567E-2"/>
        </c:manualLayout>
      </c:layout>
      <c:overlay val="0"/>
      <c:spPr>
        <a:noFill/>
        <a:ln w="25400">
          <a:noFill/>
        </a:ln>
      </c:spPr>
    </c:title>
    <c:autoTitleDeleted val="0"/>
    <c:plotArea>
      <c:layout/>
      <c:barChart>
        <c:barDir val="col"/>
        <c:grouping val="clustered"/>
        <c:varyColors val="0"/>
        <c:ser>
          <c:idx val="0"/>
          <c:order val="0"/>
          <c:tx>
            <c:v>Уплачено</c:v>
          </c:tx>
          <c:invertIfNegative val="0"/>
          <c:cat>
            <c:strRef>
              <c:f>'Расчет налога и взносов'!$B$31:$B$35</c:f>
              <c:strCache>
                <c:ptCount val="5"/>
                <c:pt idx="0">
                  <c:v>1 квартал</c:v>
                </c:pt>
                <c:pt idx="1">
                  <c:v>полугодие</c:v>
                </c:pt>
                <c:pt idx="2">
                  <c:v>9 месяцев</c:v>
                </c:pt>
                <c:pt idx="3">
                  <c:v>год</c:v>
                </c:pt>
                <c:pt idx="4">
                  <c:v>2014 год</c:v>
                </c:pt>
              </c:strCache>
            </c:strRef>
          </c:cat>
          <c:val>
            <c:numRef>
              <c:f>'Расчет налога и взносов'!$J$31:$J$35</c:f>
              <c:numCache>
                <c:formatCode>0.00</c:formatCode>
                <c:ptCount val="5"/>
                <c:pt idx="0">
                  <c:v>9625.91</c:v>
                </c:pt>
                <c:pt idx="1">
                  <c:v>9625.91</c:v>
                </c:pt>
                <c:pt idx="2">
                  <c:v>9625.91</c:v>
                </c:pt>
                <c:pt idx="3">
                  <c:v>9625.91</c:v>
                </c:pt>
                <c:pt idx="4">
                  <c:v>9625.91</c:v>
                </c:pt>
              </c:numCache>
            </c:numRef>
          </c:val>
        </c:ser>
        <c:ser>
          <c:idx val="1"/>
          <c:order val="1"/>
          <c:tx>
            <c:v>Начислено</c:v>
          </c:tx>
          <c:invertIfNegative val="0"/>
          <c:dLbls>
            <c:spPr>
              <a:noFill/>
              <a:ln w="25400">
                <a:noFill/>
              </a:ln>
            </c:spPr>
            <c:showLegendKey val="0"/>
            <c:showVal val="1"/>
            <c:showCatName val="0"/>
            <c:showSerName val="0"/>
            <c:showPercent val="0"/>
            <c:showBubbleSize val="0"/>
            <c:showLeaderLines val="0"/>
          </c:dLbls>
          <c:cat>
            <c:strRef>
              <c:f>'Расчет налога и взносов'!$B$31:$B$35</c:f>
              <c:strCache>
                <c:ptCount val="5"/>
                <c:pt idx="0">
                  <c:v>1 квартал</c:v>
                </c:pt>
                <c:pt idx="1">
                  <c:v>полугодие</c:v>
                </c:pt>
                <c:pt idx="2">
                  <c:v>9 месяцев</c:v>
                </c:pt>
                <c:pt idx="3">
                  <c:v>год</c:v>
                </c:pt>
                <c:pt idx="4">
                  <c:v>2014 год</c:v>
                </c:pt>
              </c:strCache>
            </c:strRef>
          </c:cat>
          <c:val>
            <c:numRef>
              <c:f>'Расчет налога и взносов'!$L$31:$L$35</c:f>
              <c:numCache>
                <c:formatCode>0.00</c:formatCode>
                <c:ptCount val="5"/>
                <c:pt idx="0">
                  <c:v>15000</c:v>
                </c:pt>
                <c:pt idx="1">
                  <c:v>15000</c:v>
                </c:pt>
                <c:pt idx="2">
                  <c:v>15000</c:v>
                </c:pt>
                <c:pt idx="3">
                  <c:v>15000</c:v>
                </c:pt>
                <c:pt idx="4">
                  <c:v>15000</c:v>
                </c:pt>
              </c:numCache>
            </c:numRef>
          </c:val>
        </c:ser>
        <c:dLbls>
          <c:showLegendKey val="0"/>
          <c:showVal val="0"/>
          <c:showCatName val="0"/>
          <c:showSerName val="0"/>
          <c:showPercent val="0"/>
          <c:showBubbleSize val="0"/>
        </c:dLbls>
        <c:gapWidth val="150"/>
        <c:axId val="136596480"/>
        <c:axId val="136602368"/>
      </c:barChart>
      <c:catAx>
        <c:axId val="136596480"/>
        <c:scaling>
          <c:orientation val="minMax"/>
        </c:scaling>
        <c:delete val="0"/>
        <c:axPos val="b"/>
        <c:numFmt formatCode="General" sourceLinked="1"/>
        <c:majorTickMark val="none"/>
        <c:minorTickMark val="none"/>
        <c:tickLblPos val="nextTo"/>
        <c:crossAx val="136602368"/>
        <c:crosses val="autoZero"/>
        <c:auto val="1"/>
        <c:lblAlgn val="ctr"/>
        <c:lblOffset val="100"/>
        <c:noMultiLvlLbl val="0"/>
      </c:catAx>
      <c:valAx>
        <c:axId val="136602368"/>
        <c:scaling>
          <c:orientation val="minMax"/>
        </c:scaling>
        <c:delete val="0"/>
        <c:axPos val="l"/>
        <c:majorGridlines/>
        <c:numFmt formatCode="0.00" sourceLinked="1"/>
        <c:majorTickMark val="none"/>
        <c:minorTickMark val="none"/>
        <c:tickLblPos val="nextTo"/>
        <c:crossAx val="136596480"/>
        <c:crosses val="autoZero"/>
        <c:crossBetween val="between"/>
      </c:valAx>
    </c:plotArea>
    <c:legend>
      <c:legendPos val="r"/>
      <c:layout>
        <c:manualLayout>
          <c:xMode val="edge"/>
          <c:yMode val="edge"/>
          <c:x val="0.80785205466737819"/>
          <c:y val="0.51735015772870663"/>
          <c:w val="0.17355389409733957"/>
          <c:h val="0.15141955835962145"/>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ru-RU"/>
              <a:t>Неуплаченные (вовремя) налог УСН,
 взносы в ПФР, ФФОМС на которые начислялись пени, руб.</a:t>
            </a:r>
          </a:p>
        </c:rich>
      </c:tx>
      <c:overlay val="0"/>
      <c:spPr>
        <a:noFill/>
        <a:ln w="25400">
          <a:noFill/>
        </a:ln>
      </c:spPr>
    </c:title>
    <c:autoTitleDeleted val="0"/>
    <c:plotArea>
      <c:layout>
        <c:manualLayout>
          <c:layoutTarget val="inner"/>
          <c:xMode val="edge"/>
          <c:yMode val="edge"/>
          <c:x val="9.1290705226263896E-2"/>
          <c:y val="0.17663698287714036"/>
          <c:w val="0.67698608226118973"/>
          <c:h val="0.67551931008623922"/>
        </c:manualLayout>
      </c:layout>
      <c:barChart>
        <c:barDir val="col"/>
        <c:grouping val="clustered"/>
        <c:varyColors val="0"/>
        <c:ser>
          <c:idx val="0"/>
          <c:order val="0"/>
          <c:tx>
            <c:v>Налог УСН</c:v>
          </c:tx>
          <c:spPr>
            <a:solidFill>
              <a:srgbClr val="FF0000"/>
            </a:solidFill>
            <a:ln w="25400">
              <a:noFill/>
            </a:ln>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ru-RU"/>
              </a:p>
            </c:txPr>
            <c:showLegendKey val="0"/>
            <c:showVal val="1"/>
            <c:showCatName val="0"/>
            <c:showSerName val="0"/>
            <c:showPercent val="0"/>
            <c:showBubbleSize val="0"/>
            <c:showLeaderLines val="0"/>
          </c:dLbls>
          <c:cat>
            <c:strRef>
              <c:f>'Расчет налога и взносов'!$Q$31:$Q$35</c:f>
              <c:strCache>
                <c:ptCount val="5"/>
                <c:pt idx="0">
                  <c:v>c 26 апреля</c:v>
                </c:pt>
                <c:pt idx="1">
                  <c:v>с 26 июля</c:v>
                </c:pt>
                <c:pt idx="2">
                  <c:v>с 26 октября</c:v>
                </c:pt>
                <c:pt idx="3">
                  <c:v>с 1 января 2014 г.</c:v>
                </c:pt>
                <c:pt idx="4">
                  <c:v>с 1 мая 2014 г.</c:v>
                </c:pt>
              </c:strCache>
            </c:strRef>
          </c:cat>
          <c:val>
            <c:numRef>
              <c:f>'Расчет налога и взносов'!$N$31:$N$35</c:f>
              <c:numCache>
                <c:formatCode>0.00</c:formatCode>
                <c:ptCount val="5"/>
                <c:pt idx="0">
                  <c:v>0</c:v>
                </c:pt>
                <c:pt idx="1">
                  <c:v>0</c:v>
                </c:pt>
                <c:pt idx="2">
                  <c:v>0</c:v>
                </c:pt>
                <c:pt idx="3">
                  <c:v>0</c:v>
                </c:pt>
                <c:pt idx="4">
                  <c:v>0</c:v>
                </c:pt>
              </c:numCache>
            </c:numRef>
          </c:val>
        </c:ser>
        <c:ser>
          <c:idx val="1"/>
          <c:order val="1"/>
          <c:tx>
            <c:v>Взносы ПФР, ФФОМС</c:v>
          </c:tx>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ru-RU"/>
              </a:p>
            </c:txPr>
            <c:showLegendKey val="0"/>
            <c:showVal val="1"/>
            <c:showCatName val="0"/>
            <c:showSerName val="0"/>
            <c:showPercent val="0"/>
            <c:showBubbleSize val="0"/>
            <c:showLeaderLines val="0"/>
          </c:dLbls>
          <c:cat>
            <c:strRef>
              <c:f>'Расчет налога и взносов'!$Q$31:$Q$35</c:f>
              <c:strCache>
                <c:ptCount val="5"/>
                <c:pt idx="0">
                  <c:v>c 26 апреля</c:v>
                </c:pt>
                <c:pt idx="1">
                  <c:v>с 26 июля</c:v>
                </c:pt>
                <c:pt idx="2">
                  <c:v>с 26 октября</c:v>
                </c:pt>
                <c:pt idx="3">
                  <c:v>с 1 января 2014 г.</c:v>
                </c:pt>
                <c:pt idx="4">
                  <c:v>с 1 мая 2014 г.</c:v>
                </c:pt>
              </c:strCache>
            </c:strRef>
          </c:cat>
          <c:val>
            <c:numRef>
              <c:f>'Расчет налога и взносов'!$O$31:$O$35</c:f>
              <c:numCache>
                <c:formatCode>0.00</c:formatCode>
                <c:ptCount val="5"/>
                <c:pt idx="3">
                  <c:v>0</c:v>
                </c:pt>
                <c:pt idx="4">
                  <c:v>0</c:v>
                </c:pt>
              </c:numCache>
            </c:numRef>
          </c:val>
        </c:ser>
        <c:dLbls>
          <c:showLegendKey val="0"/>
          <c:showVal val="0"/>
          <c:showCatName val="0"/>
          <c:showSerName val="0"/>
          <c:showPercent val="0"/>
          <c:showBubbleSize val="0"/>
        </c:dLbls>
        <c:gapWidth val="150"/>
        <c:axId val="136644864"/>
        <c:axId val="136646656"/>
      </c:barChart>
      <c:catAx>
        <c:axId val="136644864"/>
        <c:scaling>
          <c:orientation val="minMax"/>
        </c:scaling>
        <c:delete val="0"/>
        <c:axPos val="b"/>
        <c:numFmt formatCode="General" sourceLinked="1"/>
        <c:majorTickMark val="out"/>
        <c:minorTickMark val="none"/>
        <c:tickLblPos val="nextTo"/>
        <c:crossAx val="136646656"/>
        <c:crosses val="autoZero"/>
        <c:auto val="1"/>
        <c:lblAlgn val="ctr"/>
        <c:lblOffset val="100"/>
        <c:noMultiLvlLbl val="0"/>
      </c:catAx>
      <c:valAx>
        <c:axId val="136646656"/>
        <c:scaling>
          <c:orientation val="minMax"/>
        </c:scaling>
        <c:delete val="0"/>
        <c:axPos val="l"/>
        <c:majorGridlines/>
        <c:numFmt formatCode="0.00" sourceLinked="1"/>
        <c:majorTickMark val="out"/>
        <c:minorTickMark val="none"/>
        <c:tickLblPos val="nextTo"/>
        <c:crossAx val="136644864"/>
        <c:crosses val="autoZero"/>
        <c:crossBetween val="between"/>
      </c:valAx>
    </c:plotArea>
    <c:legend>
      <c:legendPos val="r"/>
      <c:layout>
        <c:manualLayout>
          <c:xMode val="edge"/>
          <c:yMode val="edge"/>
          <c:x val="0.83077061760586535"/>
          <c:y val="0.47916805933797008"/>
          <c:w val="0.13504296047502751"/>
          <c:h val="0.30952470913757074"/>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ru-RU" sz="1000" baseline="0"/>
              <a:t>Начислен налог УСН и уплаченные налог и взносы</a:t>
            </a:r>
          </a:p>
          <a:p>
            <a:pPr>
              <a:defRPr/>
            </a:pPr>
            <a:r>
              <a:rPr lang="ru-RU" sz="1000" baseline="0"/>
              <a:t>поквартально, руб.</a:t>
            </a:r>
          </a:p>
        </c:rich>
      </c:tx>
      <c:overlay val="0"/>
      <c:spPr>
        <a:noFill/>
        <a:ln w="25400">
          <a:noFill/>
        </a:ln>
      </c:spPr>
    </c:title>
    <c:autoTitleDeleted val="0"/>
    <c:plotArea>
      <c:layout/>
      <c:barChart>
        <c:barDir val="col"/>
        <c:grouping val="clustered"/>
        <c:varyColors val="0"/>
        <c:ser>
          <c:idx val="0"/>
          <c:order val="0"/>
          <c:tx>
            <c:v>УСН: начислено</c:v>
          </c:tx>
          <c:spPr>
            <a:solidFill>
              <a:srgbClr val="993300"/>
            </a:solidFill>
            <a:ln w="25400">
              <a:noFill/>
            </a:ln>
          </c:spPr>
          <c:invertIfNegative val="0"/>
          <c:dLbls>
            <c:spPr>
              <a:noFill/>
              <a:ln w="25400">
                <a:noFill/>
              </a:ln>
            </c:spPr>
            <c:showLegendKey val="0"/>
            <c:showVal val="1"/>
            <c:showCatName val="0"/>
            <c:showSerName val="0"/>
            <c:showPercent val="0"/>
            <c:showBubbleSize val="0"/>
            <c:showLeaderLines val="0"/>
          </c:dLbls>
          <c:cat>
            <c:strRef>
              <c:f>'Расчет налога и взносов'!$C$31:$C$35</c:f>
              <c:strCache>
                <c:ptCount val="5"/>
                <c:pt idx="0">
                  <c:v>1 квартал</c:v>
                </c:pt>
                <c:pt idx="1">
                  <c:v>2 квартал</c:v>
                </c:pt>
                <c:pt idx="2">
                  <c:v>3 квартал</c:v>
                </c:pt>
                <c:pt idx="3">
                  <c:v>4 квартал</c:v>
                </c:pt>
                <c:pt idx="4">
                  <c:v>2014 год</c:v>
                </c:pt>
              </c:strCache>
            </c:strRef>
          </c:cat>
          <c:val>
            <c:numRef>
              <c:f>'Расчет налога и взносов'!$K$31:$K$34</c:f>
              <c:numCache>
                <c:formatCode>0.00</c:formatCode>
                <c:ptCount val="4"/>
                <c:pt idx="0">
                  <c:v>15000</c:v>
                </c:pt>
                <c:pt idx="1">
                  <c:v>0</c:v>
                </c:pt>
                <c:pt idx="2">
                  <c:v>0</c:v>
                </c:pt>
                <c:pt idx="3">
                  <c:v>0</c:v>
                </c:pt>
              </c:numCache>
            </c:numRef>
          </c:val>
        </c:ser>
        <c:ser>
          <c:idx val="1"/>
          <c:order val="1"/>
          <c:tx>
            <c:v>УСН: уплачено</c:v>
          </c:tx>
          <c:spPr>
            <a:solidFill>
              <a:srgbClr val="0066CC"/>
            </a:solidFill>
            <a:ln w="25400">
              <a:noFill/>
            </a:ln>
          </c:spPr>
          <c:invertIfNegative val="0"/>
          <c:cat>
            <c:strRef>
              <c:f>'Расчет налога и взносов'!$C$31:$C$35</c:f>
              <c:strCache>
                <c:ptCount val="5"/>
                <c:pt idx="0">
                  <c:v>1 квартал</c:v>
                </c:pt>
                <c:pt idx="1">
                  <c:v>2 квартал</c:v>
                </c:pt>
                <c:pt idx="2">
                  <c:v>3 квартал</c:v>
                </c:pt>
                <c:pt idx="3">
                  <c:v>4 квартал</c:v>
                </c:pt>
                <c:pt idx="4">
                  <c:v>2014 год</c:v>
                </c:pt>
              </c:strCache>
            </c:strRef>
          </c:cat>
          <c:val>
            <c:numRef>
              <c:f>'Расчет налога и взносов'!$D$31:$D$35</c:f>
              <c:numCache>
                <c:formatCode>0.00</c:formatCode>
                <c:ptCount val="5"/>
                <c:pt idx="0">
                  <c:v>9625.91</c:v>
                </c:pt>
                <c:pt idx="1">
                  <c:v>0</c:v>
                </c:pt>
                <c:pt idx="2">
                  <c:v>0</c:v>
                </c:pt>
                <c:pt idx="3">
                  <c:v>0</c:v>
                </c:pt>
                <c:pt idx="4">
                  <c:v>0</c:v>
                </c:pt>
              </c:numCache>
            </c:numRef>
          </c:val>
        </c:ser>
        <c:ser>
          <c:idx val="2"/>
          <c:order val="2"/>
          <c:tx>
            <c:v>ПФРс: уплачено</c:v>
          </c:tx>
          <c:invertIfNegative val="0"/>
          <c:cat>
            <c:strRef>
              <c:f>'Расчет налога и взносов'!$C$31:$C$35</c:f>
              <c:strCache>
                <c:ptCount val="5"/>
                <c:pt idx="0">
                  <c:v>1 квартал</c:v>
                </c:pt>
                <c:pt idx="1">
                  <c:v>2 квартал</c:v>
                </c:pt>
                <c:pt idx="2">
                  <c:v>3 квартал</c:v>
                </c:pt>
                <c:pt idx="3">
                  <c:v>4 квартал</c:v>
                </c:pt>
                <c:pt idx="4">
                  <c:v>2014 год</c:v>
                </c:pt>
              </c:strCache>
            </c:strRef>
          </c:cat>
          <c:val>
            <c:numRef>
              <c:f>'Расчет налога и взносов'!$E$31:$E$35</c:f>
              <c:numCache>
                <c:formatCode>0.00</c:formatCode>
                <c:ptCount val="5"/>
                <c:pt idx="0">
                  <c:v>0</c:v>
                </c:pt>
                <c:pt idx="1">
                  <c:v>0</c:v>
                </c:pt>
                <c:pt idx="2">
                  <c:v>0</c:v>
                </c:pt>
                <c:pt idx="3">
                  <c:v>0</c:v>
                </c:pt>
                <c:pt idx="4">
                  <c:v>0</c:v>
                </c:pt>
              </c:numCache>
            </c:numRef>
          </c:val>
        </c:ser>
        <c:ser>
          <c:idx val="3"/>
          <c:order val="3"/>
          <c:tx>
            <c:v>ПФРн: уплачено</c:v>
          </c:tx>
          <c:invertIfNegative val="0"/>
          <c:cat>
            <c:strRef>
              <c:f>'Расчет налога и взносов'!$C$31:$C$35</c:f>
              <c:strCache>
                <c:ptCount val="5"/>
                <c:pt idx="0">
                  <c:v>1 квартал</c:v>
                </c:pt>
                <c:pt idx="1">
                  <c:v>2 квартал</c:v>
                </c:pt>
                <c:pt idx="2">
                  <c:v>3 квартал</c:v>
                </c:pt>
                <c:pt idx="3">
                  <c:v>4 квартал</c:v>
                </c:pt>
                <c:pt idx="4">
                  <c:v>2014 год</c:v>
                </c:pt>
              </c:strCache>
            </c:strRef>
          </c:cat>
          <c:val>
            <c:numRef>
              <c:f>'Расчет налога и взносов'!$F$31:$F$35</c:f>
              <c:numCache>
                <c:formatCode>0.00</c:formatCode>
                <c:ptCount val="5"/>
                <c:pt idx="0">
                  <c:v>0</c:v>
                </c:pt>
                <c:pt idx="1">
                  <c:v>0</c:v>
                </c:pt>
                <c:pt idx="2">
                  <c:v>0</c:v>
                </c:pt>
                <c:pt idx="3">
                  <c:v>0</c:v>
                </c:pt>
                <c:pt idx="4">
                  <c:v>0</c:v>
                </c:pt>
              </c:numCache>
            </c:numRef>
          </c:val>
        </c:ser>
        <c:ser>
          <c:idx val="4"/>
          <c:order val="4"/>
          <c:tx>
            <c:v>ФФОМС: уплачено</c:v>
          </c:tx>
          <c:invertIfNegative val="0"/>
          <c:cat>
            <c:strRef>
              <c:f>'Расчет налога и взносов'!$C$31:$C$35</c:f>
              <c:strCache>
                <c:ptCount val="5"/>
                <c:pt idx="0">
                  <c:v>1 квартал</c:v>
                </c:pt>
                <c:pt idx="1">
                  <c:v>2 квартал</c:v>
                </c:pt>
                <c:pt idx="2">
                  <c:v>3 квартал</c:v>
                </c:pt>
                <c:pt idx="3">
                  <c:v>4 квартал</c:v>
                </c:pt>
                <c:pt idx="4">
                  <c:v>2014 год</c:v>
                </c:pt>
              </c:strCache>
            </c:strRef>
          </c:cat>
          <c:val>
            <c:numRef>
              <c:f>'Расчет налога и взносов'!$G$31:$G$35</c:f>
              <c:numCache>
                <c:formatCode>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6692864"/>
        <c:axId val="136694400"/>
      </c:barChart>
      <c:catAx>
        <c:axId val="136692864"/>
        <c:scaling>
          <c:orientation val="minMax"/>
        </c:scaling>
        <c:delete val="0"/>
        <c:axPos val="b"/>
        <c:numFmt formatCode="General" sourceLinked="1"/>
        <c:majorTickMark val="none"/>
        <c:minorTickMark val="none"/>
        <c:tickLblPos val="nextTo"/>
        <c:crossAx val="136694400"/>
        <c:crosses val="autoZero"/>
        <c:auto val="1"/>
        <c:lblAlgn val="ctr"/>
        <c:lblOffset val="100"/>
        <c:noMultiLvlLbl val="0"/>
      </c:catAx>
      <c:valAx>
        <c:axId val="136694400"/>
        <c:scaling>
          <c:orientation val="minMax"/>
        </c:scaling>
        <c:delete val="0"/>
        <c:axPos val="l"/>
        <c:majorGridlines/>
        <c:numFmt formatCode="0.00" sourceLinked="1"/>
        <c:majorTickMark val="none"/>
        <c:minorTickMark val="none"/>
        <c:tickLblPos val="nextTo"/>
        <c:crossAx val="136692864"/>
        <c:crosses val="autoZero"/>
        <c:crossBetween val="between"/>
      </c:valAx>
    </c:plotArea>
    <c:legend>
      <c:legendPos val="r"/>
      <c:layout>
        <c:manualLayout>
          <c:xMode val="edge"/>
          <c:yMode val="edge"/>
          <c:x val="0.74193609893630863"/>
          <c:y val="0.38323409319168283"/>
          <c:w val="0.21731766742299202"/>
          <c:h val="0.35928196236720267"/>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2.jpeg"/><Relationship Id="rId5" Type="http://schemas.openxmlformats.org/officeDocument/2006/relationships/chart" Target="../charts/chart5.xml"/><Relationship Id="rId4" Type="http://schemas.openxmlformats.org/officeDocument/2006/relationships/chart" Target="../charts/chart4.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57150</xdr:rowOff>
    </xdr:from>
    <xdr:to>
      <xdr:col>51</xdr:col>
      <xdr:colOff>38100</xdr:colOff>
      <xdr:row>15</xdr:row>
      <xdr:rowOff>47625</xdr:rowOff>
    </xdr:to>
    <xdr:pic>
      <xdr:nvPicPr>
        <xdr:cNvPr id="499775"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2867025" cy="2867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333375</xdr:colOff>
      <xdr:row>5</xdr:row>
      <xdr:rowOff>9525</xdr:rowOff>
    </xdr:from>
    <xdr:to>
      <xdr:col>17</xdr:col>
      <xdr:colOff>552450</xdr:colOff>
      <xdr:row>24</xdr:row>
      <xdr:rowOff>104775</xdr:rowOff>
    </xdr:to>
    <xdr:graphicFrame macro="">
      <xdr:nvGraphicFramePr>
        <xdr:cNvPr id="11430" name="Диаграмма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38100</xdr:colOff>
      <xdr:row>26</xdr:row>
      <xdr:rowOff>19050</xdr:rowOff>
    </xdr:from>
    <xdr:to>
      <xdr:col>3</xdr:col>
      <xdr:colOff>504825</xdr:colOff>
      <xdr:row>39</xdr:row>
      <xdr:rowOff>161925</xdr:rowOff>
    </xdr:to>
    <xdr:pic>
      <xdr:nvPicPr>
        <xdr:cNvPr id="11431" name="Picture 1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 y="4600575"/>
          <a:ext cx="2333625" cy="2333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4</xdr:row>
      <xdr:rowOff>295275</xdr:rowOff>
    </xdr:from>
    <xdr:to>
      <xdr:col>2</xdr:col>
      <xdr:colOff>19050</xdr:colOff>
      <xdr:row>8</xdr:row>
      <xdr:rowOff>38100</xdr:rowOff>
    </xdr:to>
    <xdr:pic>
      <xdr:nvPicPr>
        <xdr:cNvPr id="502375" name="Picture 16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238250"/>
          <a:ext cx="10096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201146</xdr:colOff>
      <xdr:row>28</xdr:row>
      <xdr:rowOff>6163</xdr:rowOff>
    </xdr:from>
    <xdr:to>
      <xdr:col>27</xdr:col>
      <xdr:colOff>896471</xdr:colOff>
      <xdr:row>91</xdr:row>
      <xdr:rowOff>91887</xdr:rowOff>
    </xdr:to>
    <xdr:graphicFrame macro="">
      <xdr:nvGraphicFramePr>
        <xdr:cNvPr id="502376"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22411</xdr:colOff>
      <xdr:row>28</xdr:row>
      <xdr:rowOff>38100</xdr:rowOff>
    </xdr:from>
    <xdr:to>
      <xdr:col>14</xdr:col>
      <xdr:colOff>145676</xdr:colOff>
      <xdr:row>91</xdr:row>
      <xdr:rowOff>142875</xdr:rowOff>
    </xdr:to>
    <xdr:graphicFrame macro="">
      <xdr:nvGraphicFramePr>
        <xdr:cNvPr id="502377"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178734</xdr:colOff>
      <xdr:row>93</xdr:row>
      <xdr:rowOff>114861</xdr:rowOff>
    </xdr:from>
    <xdr:to>
      <xdr:col>27</xdr:col>
      <xdr:colOff>907676</xdr:colOff>
      <xdr:row>113</xdr:row>
      <xdr:rowOff>76760</xdr:rowOff>
    </xdr:to>
    <xdr:graphicFrame macro="">
      <xdr:nvGraphicFramePr>
        <xdr:cNvPr id="502378"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11206</xdr:colOff>
      <xdr:row>93</xdr:row>
      <xdr:rowOff>118222</xdr:rowOff>
    </xdr:from>
    <xdr:to>
      <xdr:col>14</xdr:col>
      <xdr:colOff>140634</xdr:colOff>
      <xdr:row>113</xdr:row>
      <xdr:rowOff>66114</xdr:rowOff>
    </xdr:to>
    <xdr:graphicFrame macro="">
      <xdr:nvGraphicFramePr>
        <xdr:cNvPr id="502379"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11430</xdr:colOff>
      <xdr:row>12</xdr:row>
      <xdr:rowOff>163830</xdr:rowOff>
    </xdr:from>
    <xdr:to>
      <xdr:col>9</xdr:col>
      <xdr:colOff>85754</xdr:colOff>
      <xdr:row>16</xdr:row>
      <xdr:rowOff>209550</xdr:rowOff>
    </xdr:to>
    <xdr:sp macro="" textlink="">
      <xdr:nvSpPr>
        <xdr:cNvPr id="2" name="WordArt 1"/>
        <xdr:cNvSpPr>
          <a:spLocks noChangeArrowheads="1" noChangeShapeType="1" noTextEdit="1"/>
        </xdr:cNvSpPr>
      </xdr:nvSpPr>
      <xdr:spPr bwMode="auto">
        <a:xfrm>
          <a:off x="1849755" y="2373630"/>
          <a:ext cx="1626899" cy="1169670"/>
        </a:xfrm>
        <a:prstGeom prst="rect">
          <a:avLst/>
        </a:prstGeom>
      </xdr:spPr>
      <xdr:txBody>
        <a:bodyPr wrap="none" fromWordArt="1">
          <a:prstTxWarp prst="textSlantUp">
            <a:avLst>
              <a:gd name="adj" fmla="val 55556"/>
            </a:avLst>
          </a:prstTxWarp>
        </a:bodyPr>
        <a:lstStyle/>
        <a:p>
          <a:pPr algn="ctr" rtl="0"/>
          <a:r>
            <a:rPr lang="ru-RU" sz="3600" kern="10" spc="0">
              <a:ln w="9525">
                <a:solidFill>
                  <a:srgbClr val="000000"/>
                </a:solidFill>
                <a:round/>
                <a:headEnd/>
                <a:tailEnd/>
              </a:ln>
              <a:solidFill>
                <a:srgbClr val="000000"/>
              </a:solidFill>
              <a:effectLst/>
              <a:latin typeface="Times New Roman"/>
              <a:cs typeface="Times New Roman"/>
            </a:rPr>
            <a:t>Образец</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0</xdr:row>
          <xdr:rowOff>0</xdr:rowOff>
        </xdr:from>
        <xdr:to>
          <xdr:col>23</xdr:col>
          <xdr:colOff>38100</xdr:colOff>
          <xdr:row>3</xdr:row>
          <xdr:rowOff>180975</xdr:rowOff>
        </xdr:to>
        <xdr:sp macro="" textlink="">
          <xdr:nvSpPr>
            <xdr:cNvPr id="3073" name="Object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twoCellAnchor>
    <xdr:from>
      <xdr:col>43</xdr:col>
      <xdr:colOff>49530</xdr:colOff>
      <xdr:row>21</xdr:row>
      <xdr:rowOff>59055</xdr:rowOff>
    </xdr:from>
    <xdr:to>
      <xdr:col>72</xdr:col>
      <xdr:colOff>9893</xdr:colOff>
      <xdr:row>28</xdr:row>
      <xdr:rowOff>93144</xdr:rowOff>
    </xdr:to>
    <xdr:sp macro="" textlink="">
      <xdr:nvSpPr>
        <xdr:cNvPr id="2" name="WordArt 1"/>
        <xdr:cNvSpPr>
          <a:spLocks noChangeArrowheads="1" noChangeShapeType="1" noTextEdit="1"/>
        </xdr:cNvSpPr>
      </xdr:nvSpPr>
      <xdr:spPr bwMode="auto">
        <a:xfrm>
          <a:off x="1849755" y="2373630"/>
          <a:ext cx="1626899" cy="1169670"/>
        </a:xfrm>
        <a:prstGeom prst="rect">
          <a:avLst/>
        </a:prstGeom>
      </xdr:spPr>
      <xdr:txBody>
        <a:bodyPr wrap="none" fromWordArt="1">
          <a:prstTxWarp prst="textSlantUp">
            <a:avLst>
              <a:gd name="adj" fmla="val 55556"/>
            </a:avLst>
          </a:prstTxWarp>
        </a:bodyPr>
        <a:lstStyle/>
        <a:p>
          <a:pPr algn="ctr" rtl="0"/>
          <a:r>
            <a:rPr lang="ru-RU" sz="3600" kern="10" spc="0">
              <a:ln w="9525">
                <a:solidFill>
                  <a:srgbClr val="000000"/>
                </a:solidFill>
                <a:round/>
                <a:headEnd/>
                <a:tailEnd/>
              </a:ln>
              <a:solidFill>
                <a:srgbClr val="000000"/>
              </a:solidFill>
              <a:effectLst/>
              <a:latin typeface="Times New Roman"/>
              <a:cs typeface="Times New Roman"/>
            </a:rPr>
            <a:t>Образец</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0</xdr:row>
          <xdr:rowOff>9525</xdr:rowOff>
        </xdr:from>
        <xdr:to>
          <xdr:col>23</xdr:col>
          <xdr:colOff>47625</xdr:colOff>
          <xdr:row>3</xdr:row>
          <xdr:rowOff>190500</xdr:rowOff>
        </xdr:to>
        <xdr:sp macro="" textlink="">
          <xdr:nvSpPr>
            <xdr:cNvPr id="4097" name="Object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0</xdr:row>
          <xdr:rowOff>0</xdr:rowOff>
        </xdr:from>
        <xdr:to>
          <xdr:col>23</xdr:col>
          <xdr:colOff>38100</xdr:colOff>
          <xdr:row>3</xdr:row>
          <xdr:rowOff>180975</xdr:rowOff>
        </xdr:to>
        <xdr:sp macro="" textlink="">
          <xdr:nvSpPr>
            <xdr:cNvPr id="5121" name="Object 1" hidden="1">
              <a:extLst>
                <a:ext uri="{63B3BB69-23CF-44E3-9099-C40C66FF867C}">
                  <a14:compatExt spid="_x0000_s5121"/>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change/&#1041;&#1091;&#1093;&#1075;&#1072;&#1083;&#1090;&#1077;&#1088;/work/w9ippolite_d101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ветствие"/>
      <sheetName val="Инструкция"/>
      <sheetName val="Карточка ИП"/>
      <sheetName val="Взносы в ПФР и ФФОМС"/>
      <sheetName val="Титул Книги"/>
      <sheetName val="Доходы I и II квартал"/>
      <sheetName val="Доходы III и IV квартал"/>
      <sheetName val="Расходы ОПС ОМС"/>
      <sheetName val="Расчет налога и взносов"/>
      <sheetName val="ПП"/>
      <sheetName val="Титул Декларации"/>
      <sheetName val="Раздел 1 Сумма налога"/>
      <sheetName val="Раздел 1 Расчет налога"/>
      <sheetName val="Счет на оплату"/>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xpert.byx.ru/"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www.forum.byx.ru/"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www.expert.byx.ru/fns_rf_rekvizity_uplaty_nalogov_sborov_gosposhlin/99/215931/" TargetMode="External"/><Relationship Id="rId1" Type="http://schemas.openxmlformats.org/officeDocument/2006/relationships/hyperlink" Target="http://www.expert.byx.ru/platelshhchik_za_sebya_strakhovye_vznosy_na_obyazatelnoe_pensionnoe_strakhovanie/99/218022/" TargetMode="External"/><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8" Type="http://schemas.openxmlformats.org/officeDocument/2006/relationships/vmlDrawing" Target="../drawings/vmlDrawing10.vml"/><Relationship Id="rId3" Type="http://schemas.openxmlformats.org/officeDocument/2006/relationships/hyperlink" Target="http://www.expert.byx.ru/otchetnost_usn_nalog_uproshhennaya_sistema_nalogooblozheniya/17/158212/" TargetMode="External"/><Relationship Id="rId7" Type="http://schemas.openxmlformats.org/officeDocument/2006/relationships/drawing" Target="../drawings/drawing5.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29.bin"/><Relationship Id="rId11" Type="http://schemas.openxmlformats.org/officeDocument/2006/relationships/comments" Target="../comments10.xml"/><Relationship Id="rId5" Type="http://schemas.openxmlformats.org/officeDocument/2006/relationships/hyperlink" Target="http://www.expert.byx.ru/otchetnost_usn_nalog_uproshhennaya_sistema_nalogooblozheniya/96/217456/" TargetMode="External"/><Relationship Id="rId10" Type="http://schemas.openxmlformats.org/officeDocument/2006/relationships/image" Target="../media/image3.emf"/><Relationship Id="rId4" Type="http://schemas.openxmlformats.org/officeDocument/2006/relationships/hyperlink" Target="http://www.expert.byx.ru/otchetnost_usn_nalog_uproshhennaya_sistema_nalogooblozheniya/96/217437/" TargetMode="External"/><Relationship Id="rId9" Type="http://schemas.openxmlformats.org/officeDocument/2006/relationships/oleObject" Target="../embeddings/oleObject1.bin"/></Relationships>
</file>

<file path=xl/worksheets/_rels/sheet12.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hyperlink" Target="http://www.expert.byx.ru/uplata_dokhody_usn_nalog_uproshhennaya_sistema_nalogooblozheniya/72/" TargetMode="External"/><Relationship Id="rId7" Type="http://schemas.openxmlformats.org/officeDocument/2006/relationships/vmlDrawing" Target="../drawings/vmlDrawing11.v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drawing" Target="../drawings/drawing6.xml"/><Relationship Id="rId5" Type="http://schemas.openxmlformats.org/officeDocument/2006/relationships/printerSettings" Target="../printerSettings/printerSettings32.bin"/><Relationship Id="rId10" Type="http://schemas.openxmlformats.org/officeDocument/2006/relationships/comments" Target="../comments11.xml"/><Relationship Id="rId4" Type="http://schemas.openxmlformats.org/officeDocument/2006/relationships/hyperlink" Target="http://base.consultant.ru/cons/cgi/online.cgi?req=doc;base=QUEST;n=88514" TargetMode="External"/><Relationship Id="rId9" Type="http://schemas.openxmlformats.org/officeDocument/2006/relationships/image" Target="../media/image4.emf"/></Relationships>
</file>

<file path=xl/worksheets/_rels/sheet13.xml.rels><?xml version="1.0" encoding="UTF-8" standalone="yes"?>
<Relationships xmlns="http://schemas.openxmlformats.org/package/2006/relationships"><Relationship Id="rId8" Type="http://schemas.openxmlformats.org/officeDocument/2006/relationships/comments" Target="../comments12.xml"/><Relationship Id="rId3" Type="http://schemas.openxmlformats.org/officeDocument/2006/relationships/printerSettings" Target="../printerSettings/printerSettings35.bin"/><Relationship Id="rId7" Type="http://schemas.openxmlformats.org/officeDocument/2006/relationships/image" Target="../media/image5.emf"/><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oleObject" Target="../embeddings/oleObject3.bin"/><Relationship Id="rId5" Type="http://schemas.openxmlformats.org/officeDocument/2006/relationships/vmlDrawing" Target="../drawings/vmlDrawing12.vml"/><Relationship Id="rId4"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6.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onsultant.ru/" TargetMode="External"/><Relationship Id="rId7" Type="http://schemas.openxmlformats.org/officeDocument/2006/relationships/comments" Target="../comments1.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vmlDrawing" Target="../drawings/vmlDrawing1.vml"/><Relationship Id="rId5" Type="http://schemas.openxmlformats.org/officeDocument/2006/relationships/printerSettings" Target="../printerSettings/printerSettings6.bin"/><Relationship Id="rId4" Type="http://schemas.openxmlformats.org/officeDocument/2006/relationships/hyperlink" Target="http://ru.depositphotos.co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www.expert.byx.ru/otchetnost_usn_nalog_uproshhennaya_sistema_nalogooblozheniya/17/119925/" TargetMode="Externa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hyperlink" Target="http://www.expert.byx.ru/" TargetMode="External"/><Relationship Id="rId7" Type="http://schemas.openxmlformats.org/officeDocument/2006/relationships/comments" Target="../comments8.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vmlDrawing" Target="../drawings/vmlDrawing8.vml"/><Relationship Id="rId5" Type="http://schemas.openxmlformats.org/officeDocument/2006/relationships/drawing" Target="../drawings/drawing3.xml"/><Relationship Id="rId4"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2:HH41"/>
  <sheetViews>
    <sheetView showGridLines="0" showRowColHeaders="0" tabSelected="1" workbookViewId="0">
      <selection activeCell="BC33" sqref="BC33:CP33"/>
    </sheetView>
  </sheetViews>
  <sheetFormatPr defaultColWidth="0.85546875" defaultRowHeight="15" x14ac:dyDescent="0.2"/>
  <cols>
    <col min="1" max="16384" width="0.85546875" style="109"/>
  </cols>
  <sheetData>
    <row r="2" spans="53:202" ht="15.75" x14ac:dyDescent="0.25">
      <c r="BA2" s="107"/>
      <c r="BB2" s="107"/>
      <c r="BC2" s="108" t="s">
        <v>269</v>
      </c>
      <c r="BD2" s="108"/>
      <c r="BE2" s="108"/>
      <c r="BF2" s="108"/>
      <c r="BG2" s="108"/>
      <c r="BH2" s="108"/>
      <c r="BI2" s="108"/>
      <c r="BJ2" s="108"/>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7"/>
      <c r="CS2" s="107" t="s">
        <v>270</v>
      </c>
      <c r="CT2" s="107"/>
      <c r="CU2" s="107"/>
      <c r="CV2" s="107"/>
      <c r="CW2" s="107"/>
      <c r="CX2" s="107"/>
      <c r="CY2" s="107"/>
      <c r="CZ2" s="107"/>
      <c r="DA2" s="107"/>
      <c r="DB2" s="107"/>
      <c r="DC2" s="107"/>
      <c r="DD2" s="107"/>
      <c r="DE2" s="107"/>
      <c r="DF2" s="107"/>
      <c r="DG2" s="107"/>
      <c r="DH2" s="107"/>
      <c r="DI2" s="107"/>
      <c r="DJ2" s="107"/>
      <c r="DK2" s="107"/>
      <c r="DL2" s="107"/>
      <c r="DM2" s="107"/>
      <c r="DN2" s="107"/>
      <c r="DO2" s="107"/>
      <c r="DP2" s="107"/>
      <c r="DQ2" s="107"/>
      <c r="DR2" s="107"/>
      <c r="DS2" s="107"/>
      <c r="DT2" s="107"/>
      <c r="DU2" s="107"/>
      <c r="DV2" s="107"/>
      <c r="DW2" s="107"/>
      <c r="DX2" s="107"/>
      <c r="DY2" s="107"/>
      <c r="DZ2" s="107"/>
      <c r="EA2" s="107"/>
      <c r="EB2" s="107"/>
      <c r="EC2" s="107"/>
      <c r="ED2" s="107"/>
      <c r="EE2" s="107"/>
      <c r="EF2" s="107"/>
      <c r="EG2" s="107"/>
      <c r="EH2" s="107"/>
      <c r="EI2" s="107"/>
      <c r="EJ2" s="107"/>
      <c r="EK2" s="297" t="s">
        <v>184</v>
      </c>
      <c r="EL2" s="297"/>
      <c r="EM2" s="297"/>
      <c r="EN2" s="297"/>
      <c r="EO2" s="297"/>
      <c r="EP2" s="297"/>
      <c r="EQ2" s="297"/>
      <c r="ER2" s="297"/>
      <c r="ES2" s="297"/>
      <c r="ET2" s="297"/>
      <c r="EU2" s="297"/>
      <c r="EV2" s="297"/>
      <c r="EW2" s="297"/>
      <c r="EX2" s="297"/>
      <c r="EY2" s="297"/>
      <c r="EZ2" s="297"/>
      <c r="FA2" s="297"/>
      <c r="FB2" s="297"/>
      <c r="FC2" s="297"/>
      <c r="FD2" s="297"/>
      <c r="FE2" s="297"/>
      <c r="FF2" s="297"/>
      <c r="FG2" s="297"/>
      <c r="FH2" s="297"/>
      <c r="FI2" s="297"/>
      <c r="FJ2" s="297"/>
      <c r="FK2" s="297"/>
      <c r="FL2" s="297"/>
      <c r="FM2" s="297"/>
    </row>
    <row r="4" spans="53:202" x14ac:dyDescent="0.2">
      <c r="BB4" s="110"/>
      <c r="BC4" s="111" t="s">
        <v>271</v>
      </c>
      <c r="BD4" s="111"/>
      <c r="BE4" s="111"/>
      <c r="BF4" s="111"/>
      <c r="BG4" s="111"/>
      <c r="BH4" s="111"/>
      <c r="BI4" s="111"/>
      <c r="BJ4" s="111"/>
      <c r="BK4" s="111"/>
      <c r="BL4" s="111"/>
      <c r="BM4" s="111"/>
      <c r="BN4" s="111"/>
      <c r="BO4" s="111"/>
      <c r="BP4" s="111"/>
      <c r="BQ4" s="111"/>
      <c r="BR4" s="111"/>
      <c r="BS4" s="111"/>
      <c r="BT4" s="111"/>
      <c r="BU4" s="111"/>
      <c r="BV4" s="111"/>
      <c r="BW4" s="111"/>
      <c r="BX4" s="111"/>
      <c r="BY4" s="111"/>
      <c r="BZ4" s="111"/>
      <c r="CA4" s="111"/>
      <c r="CB4" s="111"/>
      <c r="CC4" s="111"/>
      <c r="CD4" s="111"/>
      <c r="CE4" s="111"/>
      <c r="CF4" s="111"/>
      <c r="CG4" s="111"/>
      <c r="CH4" s="111"/>
      <c r="CI4" s="111"/>
      <c r="CJ4" s="111"/>
      <c r="CK4" s="111"/>
      <c r="CL4" s="111"/>
      <c r="CM4" s="111"/>
      <c r="CN4" s="111"/>
      <c r="CO4" s="111"/>
      <c r="CP4" s="111"/>
      <c r="CQ4" s="111"/>
      <c r="CR4" s="111"/>
      <c r="CS4" s="111"/>
      <c r="CT4" s="111"/>
      <c r="CU4" s="111"/>
      <c r="CV4" s="111"/>
      <c r="CW4" s="111"/>
      <c r="CX4" s="111"/>
      <c r="CY4" s="111"/>
      <c r="CZ4" s="111"/>
      <c r="DA4" s="111"/>
      <c r="DB4" s="111"/>
      <c r="DC4" s="111"/>
      <c r="DD4" s="111"/>
      <c r="DE4" s="111"/>
      <c r="DF4" s="111"/>
      <c r="DG4" s="111"/>
      <c r="DH4" s="111"/>
      <c r="DI4" s="111"/>
      <c r="DJ4" s="111"/>
      <c r="DK4" s="111"/>
      <c r="DL4" s="111"/>
      <c r="DM4" s="111"/>
      <c r="DN4" s="111"/>
      <c r="DO4" s="111"/>
      <c r="DP4" s="111"/>
      <c r="DQ4" s="112"/>
      <c r="DR4" s="112"/>
      <c r="DS4" s="112"/>
      <c r="DT4" s="112"/>
      <c r="DU4" s="112"/>
      <c r="DV4" s="112"/>
      <c r="DW4" s="112"/>
      <c r="DX4" s="112"/>
      <c r="DY4" s="112"/>
      <c r="DZ4" s="112"/>
      <c r="EA4" s="112"/>
      <c r="EB4" s="112"/>
      <c r="EC4" s="112"/>
      <c r="ED4" s="112"/>
      <c r="EE4" s="112"/>
      <c r="EF4" s="112"/>
      <c r="EG4" s="112"/>
      <c r="EH4" s="112"/>
      <c r="EI4" s="112"/>
      <c r="EJ4" s="112"/>
      <c r="EK4" s="112"/>
      <c r="EL4" s="112"/>
      <c r="EM4" s="112"/>
      <c r="EN4" s="112"/>
      <c r="EO4" s="112"/>
      <c r="EP4" s="112"/>
      <c r="EQ4" s="112"/>
      <c r="ER4" s="112"/>
      <c r="ES4" s="112"/>
      <c r="ET4" s="112"/>
      <c r="EU4" s="112"/>
      <c r="EV4" s="112"/>
      <c r="EW4" s="112"/>
      <c r="EX4" s="112"/>
      <c r="EY4" s="112"/>
      <c r="EZ4" s="112"/>
      <c r="FA4" s="112"/>
      <c r="FB4" s="112"/>
      <c r="FC4" s="112"/>
      <c r="FD4" s="112"/>
      <c r="FE4" s="112"/>
      <c r="FF4" s="112"/>
      <c r="FG4" s="112"/>
      <c r="FH4" s="112"/>
      <c r="FI4" s="112"/>
      <c r="FJ4" s="112"/>
      <c r="FK4" s="112"/>
      <c r="FL4" s="112"/>
      <c r="FM4" s="112"/>
      <c r="FN4" s="112"/>
      <c r="FO4" s="112"/>
      <c r="FP4" s="112"/>
      <c r="FQ4" s="112"/>
      <c r="FR4" s="112"/>
      <c r="FS4" s="112"/>
      <c r="FT4" s="112"/>
      <c r="FU4" s="112"/>
      <c r="FV4" s="112"/>
      <c r="FW4" s="112"/>
      <c r="FX4" s="112"/>
      <c r="FY4" s="112"/>
      <c r="FZ4" s="112"/>
      <c r="GA4" s="112"/>
      <c r="GB4" s="112"/>
      <c r="GC4" s="112"/>
      <c r="GD4" s="112"/>
      <c r="GE4" s="112"/>
      <c r="GF4" s="112"/>
      <c r="GG4" s="112"/>
      <c r="GH4" s="112"/>
      <c r="GI4" s="112"/>
      <c r="GJ4" s="112"/>
      <c r="GK4" s="112"/>
      <c r="GL4" s="112"/>
      <c r="GM4" s="112"/>
      <c r="GN4" s="112"/>
      <c r="GO4" s="112"/>
      <c r="GP4" s="112"/>
      <c r="GQ4" s="112"/>
      <c r="GR4" s="112"/>
      <c r="GS4" s="112"/>
      <c r="GT4" s="113"/>
    </row>
    <row r="5" spans="53:202" ht="15.75" x14ac:dyDescent="0.2">
      <c r="BB5" s="114"/>
      <c r="BC5" s="115" t="s">
        <v>272</v>
      </c>
      <c r="BD5" s="116"/>
      <c r="BE5" s="116"/>
      <c r="BF5" s="116"/>
      <c r="BG5" s="116"/>
      <c r="BH5" s="116"/>
      <c r="BI5" s="116"/>
      <c r="BJ5" s="116"/>
      <c r="BK5" s="116"/>
      <c r="BL5" s="116"/>
      <c r="BM5" s="116"/>
      <c r="BN5" s="116"/>
      <c r="BO5" s="116"/>
      <c r="BP5" s="116"/>
      <c r="BQ5" s="116"/>
      <c r="BR5" s="116"/>
      <c r="BS5" s="116"/>
      <c r="BT5" s="116"/>
      <c r="BU5" s="116"/>
      <c r="BV5" s="116"/>
      <c r="BW5" s="116"/>
      <c r="BX5" s="116"/>
      <c r="BY5" s="116"/>
      <c r="BZ5" s="116"/>
      <c r="CA5" s="116"/>
      <c r="CB5" s="116"/>
      <c r="CC5" s="116"/>
      <c r="CD5" s="116"/>
      <c r="CE5" s="116"/>
      <c r="CF5" s="116"/>
      <c r="CG5" s="116"/>
      <c r="CH5" s="116"/>
      <c r="CI5" s="116"/>
      <c r="CJ5" s="116"/>
      <c r="CK5" s="116"/>
      <c r="CL5" s="116"/>
      <c r="CM5" s="116"/>
      <c r="CN5" s="116"/>
      <c r="CO5" s="116"/>
      <c r="CP5" s="116"/>
      <c r="CQ5" s="116"/>
      <c r="CR5" s="116"/>
      <c r="CS5" s="116"/>
      <c r="CT5" s="116"/>
      <c r="CU5" s="116"/>
      <c r="CV5" s="116"/>
      <c r="CW5" s="116"/>
      <c r="CX5" s="116"/>
      <c r="CY5" s="116"/>
      <c r="CZ5" s="116"/>
      <c r="DA5" s="116"/>
      <c r="DB5" s="116"/>
      <c r="DC5" s="116"/>
      <c r="DD5" s="116"/>
      <c r="DE5" s="116"/>
      <c r="DF5" s="116"/>
      <c r="DG5" s="116"/>
      <c r="DH5" s="116"/>
      <c r="DI5" s="116"/>
      <c r="DJ5" s="116"/>
      <c r="DK5" s="116"/>
      <c r="DL5" s="116"/>
      <c r="DM5" s="116"/>
      <c r="DN5" s="116"/>
      <c r="DO5" s="116"/>
      <c r="DP5" s="116"/>
      <c r="DQ5" s="117"/>
      <c r="DR5" s="117"/>
      <c r="DS5" s="117"/>
      <c r="DT5" s="117"/>
      <c r="DU5" s="117"/>
      <c r="DV5" s="117"/>
      <c r="DW5" s="117"/>
      <c r="DX5" s="117"/>
      <c r="DY5" s="117"/>
      <c r="DZ5" s="117"/>
      <c r="EA5" s="117"/>
      <c r="EB5" s="117"/>
      <c r="EC5" s="117"/>
      <c r="ED5" s="117"/>
      <c r="EE5" s="117"/>
      <c r="EF5" s="117"/>
      <c r="EG5" s="117"/>
      <c r="EH5" s="117"/>
      <c r="EI5" s="117"/>
      <c r="EJ5" s="117"/>
      <c r="EK5" s="117"/>
      <c r="EL5" s="117"/>
      <c r="EM5" s="117"/>
      <c r="EN5" s="117"/>
      <c r="EO5" s="117"/>
      <c r="EP5" s="117"/>
      <c r="EQ5" s="117"/>
      <c r="ER5" s="117"/>
      <c r="ES5" s="117"/>
      <c r="ET5" s="117"/>
      <c r="EU5" s="117"/>
      <c r="EV5" s="117"/>
      <c r="EW5" s="117"/>
      <c r="EX5" s="117"/>
      <c r="EY5" s="117"/>
      <c r="EZ5" s="117"/>
      <c r="FA5" s="117"/>
      <c r="FB5" s="117"/>
      <c r="FC5" s="117"/>
      <c r="FD5" s="117"/>
      <c r="FE5" s="117"/>
      <c r="FF5" s="117"/>
      <c r="FG5" s="117"/>
      <c r="FH5" s="117"/>
      <c r="FI5" s="117"/>
      <c r="FJ5" s="117"/>
      <c r="FK5" s="117"/>
      <c r="FL5" s="117"/>
      <c r="FM5" s="117"/>
      <c r="FN5" s="117"/>
      <c r="FO5" s="117"/>
      <c r="FP5" s="117"/>
      <c r="FQ5" s="117"/>
      <c r="FR5" s="117"/>
      <c r="FS5" s="117"/>
      <c r="FT5" s="117"/>
      <c r="FU5" s="117"/>
      <c r="FV5" s="117"/>
      <c r="FW5" s="117"/>
      <c r="FX5" s="117"/>
      <c r="FY5" s="117"/>
      <c r="FZ5" s="117"/>
      <c r="GA5" s="117"/>
      <c r="GB5" s="117"/>
      <c r="GC5" s="117"/>
      <c r="GD5" s="117"/>
      <c r="GE5" s="117"/>
      <c r="GF5" s="117"/>
      <c r="GG5" s="117"/>
      <c r="GH5" s="117"/>
      <c r="GI5" s="117"/>
      <c r="GJ5" s="117"/>
      <c r="GK5" s="117"/>
      <c r="GL5" s="117"/>
      <c r="GM5" s="117"/>
      <c r="GN5" s="117"/>
      <c r="GO5" s="117"/>
      <c r="GP5" s="117"/>
      <c r="GQ5" s="117"/>
      <c r="GR5" s="117"/>
      <c r="GS5" s="117"/>
      <c r="GT5" s="118"/>
    </row>
    <row r="6" spans="53:202" x14ac:dyDescent="0.2">
      <c r="BB6" s="114"/>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16"/>
      <c r="CB6" s="116"/>
      <c r="CC6" s="116"/>
      <c r="CD6" s="116"/>
      <c r="CE6" s="116"/>
      <c r="CF6" s="116"/>
      <c r="CG6" s="116"/>
      <c r="CH6" s="116"/>
      <c r="CI6" s="116"/>
      <c r="CJ6" s="116"/>
      <c r="CK6" s="116"/>
      <c r="CL6" s="116"/>
      <c r="CM6" s="116"/>
      <c r="CN6" s="116"/>
      <c r="CO6" s="116"/>
      <c r="CP6" s="116"/>
      <c r="CQ6" s="116"/>
      <c r="CR6" s="116"/>
      <c r="CS6" s="116"/>
      <c r="CT6" s="116"/>
      <c r="CU6" s="116"/>
      <c r="CV6" s="116"/>
      <c r="CW6" s="116"/>
      <c r="CX6" s="116"/>
      <c r="CY6" s="116"/>
      <c r="CZ6" s="116"/>
      <c r="DA6" s="116"/>
      <c r="DB6" s="116"/>
      <c r="DC6" s="116"/>
      <c r="DD6" s="116"/>
      <c r="DE6" s="116"/>
      <c r="DF6" s="116"/>
      <c r="DG6" s="116"/>
      <c r="DH6" s="116"/>
      <c r="DI6" s="116"/>
      <c r="DJ6" s="116"/>
      <c r="DK6" s="116"/>
      <c r="DL6" s="116"/>
      <c r="DM6" s="116"/>
      <c r="DN6" s="116"/>
      <c r="DO6" s="116"/>
      <c r="DP6" s="116"/>
      <c r="DQ6" s="117"/>
      <c r="DR6" s="117"/>
      <c r="DS6" s="117"/>
      <c r="DT6" s="117"/>
      <c r="DU6" s="117"/>
      <c r="DV6" s="117"/>
      <c r="DW6" s="117"/>
      <c r="DX6" s="117"/>
      <c r="DY6" s="117"/>
      <c r="DZ6" s="117"/>
      <c r="EA6" s="117"/>
      <c r="EB6" s="117"/>
      <c r="EC6" s="117"/>
      <c r="ED6" s="117"/>
      <c r="EE6" s="117"/>
      <c r="EF6" s="117"/>
      <c r="EG6" s="117"/>
      <c r="EH6" s="117"/>
      <c r="EI6" s="117"/>
      <c r="EJ6" s="117"/>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8"/>
    </row>
    <row r="7" spans="53:202" x14ac:dyDescent="0.2">
      <c r="BB7" s="114"/>
      <c r="BC7" s="116" t="s">
        <v>357</v>
      </c>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6"/>
      <c r="CF7" s="116"/>
      <c r="CG7" s="116"/>
      <c r="CH7" s="116"/>
      <c r="CI7" s="116"/>
      <c r="CJ7" s="116"/>
      <c r="CK7" s="116"/>
      <c r="CL7" s="116"/>
      <c r="CM7" s="116"/>
      <c r="CN7" s="116"/>
      <c r="CO7" s="116"/>
      <c r="CP7" s="116"/>
      <c r="CQ7" s="116"/>
      <c r="CR7" s="116"/>
      <c r="CS7" s="116"/>
      <c r="CT7" s="116"/>
      <c r="CU7" s="116"/>
      <c r="CV7" s="116"/>
      <c r="CW7" s="116"/>
      <c r="CX7" s="116"/>
      <c r="CY7" s="116"/>
      <c r="CZ7" s="116"/>
      <c r="DA7" s="116"/>
      <c r="DB7" s="116"/>
      <c r="DC7" s="116"/>
      <c r="DD7" s="116"/>
      <c r="DE7" s="116"/>
      <c r="DF7" s="116"/>
      <c r="DG7" s="116"/>
      <c r="DH7" s="116"/>
      <c r="DI7" s="116"/>
      <c r="DJ7" s="116"/>
      <c r="DK7" s="116"/>
      <c r="DL7" s="116"/>
      <c r="DM7" s="116"/>
      <c r="DN7" s="116"/>
      <c r="DO7" s="116"/>
      <c r="DP7" s="116"/>
      <c r="DQ7" s="117"/>
      <c r="DR7" s="117"/>
      <c r="DS7" s="117"/>
      <c r="DT7" s="117"/>
      <c r="DU7" s="117"/>
      <c r="DV7" s="117"/>
      <c r="DW7" s="117"/>
      <c r="DX7" s="117"/>
      <c r="DY7" s="117"/>
      <c r="DZ7" s="117"/>
      <c r="EA7" s="117"/>
      <c r="EB7" s="117"/>
      <c r="EC7" s="117"/>
      <c r="ED7" s="117"/>
      <c r="EE7" s="117"/>
      <c r="EF7" s="117"/>
      <c r="EG7" s="117"/>
      <c r="EH7" s="117"/>
      <c r="EI7" s="117"/>
      <c r="EJ7" s="117"/>
      <c r="EK7" s="117"/>
      <c r="EL7" s="117"/>
      <c r="EM7" s="117"/>
      <c r="EN7" s="117"/>
      <c r="EO7" s="117"/>
      <c r="EP7" s="117"/>
      <c r="EQ7" s="117"/>
      <c r="ER7" s="117"/>
      <c r="ES7" s="117"/>
      <c r="ET7" s="117"/>
      <c r="EU7" s="117"/>
      <c r="EV7" s="117"/>
      <c r="EW7" s="117"/>
      <c r="EX7" s="117"/>
      <c r="EY7" s="117"/>
      <c r="EZ7" s="117"/>
      <c r="FA7" s="117"/>
      <c r="FB7" s="117"/>
      <c r="FC7" s="117"/>
      <c r="FD7" s="117"/>
      <c r="FE7" s="117"/>
      <c r="FF7" s="117"/>
      <c r="FG7" s="117"/>
      <c r="FH7" s="117"/>
      <c r="FI7" s="117"/>
      <c r="FJ7" s="117"/>
      <c r="FK7" s="117"/>
      <c r="FL7" s="117"/>
      <c r="FM7" s="117"/>
      <c r="FN7" s="117"/>
      <c r="FO7" s="117"/>
      <c r="FP7" s="117"/>
      <c r="FQ7" s="117"/>
      <c r="FR7" s="117"/>
      <c r="FS7" s="117"/>
      <c r="FT7" s="117"/>
      <c r="FU7" s="117"/>
      <c r="FV7" s="117"/>
      <c r="FW7" s="117"/>
      <c r="FX7" s="117"/>
      <c r="FY7" s="117"/>
      <c r="FZ7" s="117"/>
      <c r="GA7" s="117"/>
      <c r="GB7" s="117"/>
      <c r="GC7" s="117"/>
      <c r="GD7" s="117"/>
      <c r="GE7" s="117"/>
      <c r="GF7" s="117"/>
      <c r="GG7" s="117"/>
      <c r="GH7" s="117"/>
      <c r="GI7" s="117"/>
      <c r="GJ7" s="117"/>
      <c r="GK7" s="117"/>
      <c r="GL7" s="117"/>
      <c r="GM7" s="117"/>
      <c r="GN7" s="117"/>
      <c r="GO7" s="117"/>
      <c r="GP7" s="117"/>
      <c r="GQ7" s="117"/>
      <c r="GR7" s="117"/>
      <c r="GS7" s="117"/>
      <c r="GT7" s="118"/>
    </row>
    <row r="8" spans="53:202" x14ac:dyDescent="0.2">
      <c r="BB8" s="114"/>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c r="CC8" s="116"/>
      <c r="CD8" s="116"/>
      <c r="CE8" s="116"/>
      <c r="CF8" s="116"/>
      <c r="CG8" s="116"/>
      <c r="CH8" s="116"/>
      <c r="CI8" s="116"/>
      <c r="CJ8" s="116"/>
      <c r="CK8" s="116"/>
      <c r="CL8" s="116"/>
      <c r="CM8" s="116"/>
      <c r="CN8" s="116"/>
      <c r="CO8" s="116"/>
      <c r="CP8" s="116"/>
      <c r="CQ8" s="116"/>
      <c r="CR8" s="116"/>
      <c r="CS8" s="116"/>
      <c r="CT8" s="116"/>
      <c r="CU8" s="116"/>
      <c r="CV8" s="116"/>
      <c r="CW8" s="116"/>
      <c r="CX8" s="116"/>
      <c r="CY8" s="116"/>
      <c r="CZ8" s="116"/>
      <c r="DA8" s="116"/>
      <c r="DB8" s="116"/>
      <c r="DC8" s="116"/>
      <c r="DD8" s="116"/>
      <c r="DE8" s="116"/>
      <c r="DF8" s="116"/>
      <c r="DG8" s="116"/>
      <c r="DH8" s="116"/>
      <c r="DI8" s="116"/>
      <c r="DJ8" s="116"/>
      <c r="DK8" s="116"/>
      <c r="DL8" s="116"/>
      <c r="DM8" s="116"/>
      <c r="DN8" s="116"/>
      <c r="DO8" s="116"/>
      <c r="DP8" s="116"/>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8"/>
    </row>
    <row r="9" spans="53:202" x14ac:dyDescent="0.2">
      <c r="BB9" s="114"/>
      <c r="BC9" s="117" t="s">
        <v>273</v>
      </c>
      <c r="BD9" s="117"/>
      <c r="BE9" s="117"/>
      <c r="BF9" s="117"/>
      <c r="BG9" s="117"/>
      <c r="BH9" s="117"/>
      <c r="BI9" s="117"/>
      <c r="BJ9" s="117"/>
      <c r="BK9" s="117"/>
      <c r="BL9" s="117"/>
      <c r="BM9" s="117"/>
      <c r="BN9" s="117"/>
      <c r="BO9" s="117"/>
      <c r="BP9" s="117"/>
      <c r="BQ9" s="117"/>
      <c r="BR9" s="117"/>
      <c r="BS9" s="117"/>
      <c r="BT9" s="117"/>
      <c r="BU9" s="117"/>
      <c r="BV9" s="117"/>
      <c r="BW9" s="117"/>
      <c r="BX9" s="117"/>
      <c r="BY9" s="117"/>
      <c r="BZ9" s="117"/>
      <c r="CA9" s="117"/>
      <c r="CB9" s="117"/>
      <c r="CC9" s="117"/>
      <c r="CD9" s="117"/>
      <c r="CE9" s="117"/>
      <c r="CF9" s="117"/>
      <c r="CG9" s="117"/>
      <c r="CH9" s="117"/>
      <c r="CI9" s="117"/>
      <c r="CJ9" s="117"/>
      <c r="CK9" s="117"/>
      <c r="CL9" s="117"/>
      <c r="CM9" s="117"/>
      <c r="CN9" s="117"/>
      <c r="CO9" s="117"/>
      <c r="CP9" s="117"/>
      <c r="CQ9" s="117"/>
      <c r="CR9" s="117"/>
      <c r="CS9" s="117"/>
      <c r="CT9" s="117"/>
      <c r="CU9" s="117"/>
      <c r="CV9" s="117"/>
      <c r="CW9" s="117"/>
      <c r="CX9" s="117"/>
      <c r="CY9" s="117"/>
      <c r="CZ9" s="117"/>
      <c r="DA9" s="117"/>
      <c r="DB9" s="117"/>
      <c r="DC9" s="117"/>
      <c r="DD9" s="117"/>
      <c r="DE9" s="117"/>
      <c r="DF9" s="117"/>
      <c r="DG9" s="117"/>
      <c r="DH9" s="117"/>
      <c r="DI9" s="117"/>
      <c r="DJ9" s="117"/>
      <c r="DK9" s="117"/>
      <c r="DL9" s="117"/>
      <c r="DM9" s="117"/>
      <c r="DN9" s="117"/>
      <c r="DO9" s="117"/>
      <c r="DP9" s="117"/>
      <c r="DQ9" s="117"/>
      <c r="DR9" s="117"/>
      <c r="DS9" s="117"/>
      <c r="DT9" s="117"/>
      <c r="DU9" s="117"/>
      <c r="DV9" s="117"/>
      <c r="DW9" s="117"/>
      <c r="DX9" s="117"/>
      <c r="DY9" s="117"/>
      <c r="DZ9" s="117"/>
      <c r="EA9" s="117"/>
      <c r="EB9" s="117"/>
      <c r="EC9" s="117"/>
      <c r="ED9" s="117"/>
      <c r="EE9" s="117"/>
      <c r="EF9" s="117"/>
      <c r="EG9" s="117"/>
      <c r="EH9" s="117"/>
      <c r="EI9" s="117"/>
      <c r="EJ9" s="117"/>
      <c r="EK9" s="117"/>
      <c r="EL9" s="117"/>
      <c r="EM9" s="117"/>
      <c r="EN9" s="117"/>
      <c r="EO9" s="117"/>
      <c r="EP9" s="117"/>
      <c r="EQ9" s="117"/>
      <c r="ER9" s="117"/>
      <c r="ES9" s="117"/>
      <c r="ET9" s="117"/>
      <c r="EU9" s="117"/>
      <c r="EV9" s="117"/>
      <c r="EW9" s="117"/>
      <c r="EX9" s="117"/>
      <c r="EY9" s="117"/>
      <c r="EZ9" s="117"/>
      <c r="FA9" s="117"/>
      <c r="FB9" s="117"/>
      <c r="FC9" s="117"/>
      <c r="FD9" s="117"/>
      <c r="FE9" s="117"/>
      <c r="FF9" s="117"/>
      <c r="FG9" s="117"/>
      <c r="FH9" s="117"/>
      <c r="FI9" s="117"/>
      <c r="FJ9" s="117"/>
      <c r="FK9" s="117"/>
      <c r="FL9" s="117"/>
      <c r="FM9" s="117"/>
      <c r="FN9" s="117"/>
      <c r="FO9" s="117"/>
      <c r="FP9" s="117"/>
      <c r="FQ9" s="117"/>
      <c r="FR9" s="117"/>
      <c r="FS9" s="117"/>
      <c r="FT9" s="117"/>
      <c r="FU9" s="117"/>
      <c r="FV9" s="117"/>
      <c r="FW9" s="117"/>
      <c r="FX9" s="117"/>
      <c r="FY9" s="117"/>
      <c r="FZ9" s="117"/>
      <c r="GA9" s="117"/>
      <c r="GB9" s="117"/>
      <c r="GC9" s="117"/>
      <c r="GD9" s="117"/>
      <c r="GE9" s="117"/>
      <c r="GF9" s="117"/>
      <c r="GG9" s="117"/>
      <c r="GH9" s="117"/>
      <c r="GI9" s="117"/>
      <c r="GJ9" s="117"/>
      <c r="GK9" s="117"/>
      <c r="GL9" s="117"/>
      <c r="GM9" s="117"/>
      <c r="GN9" s="117"/>
      <c r="GO9" s="117"/>
      <c r="GP9" s="117"/>
      <c r="GQ9" s="117"/>
      <c r="GR9" s="117"/>
      <c r="GS9" s="117"/>
      <c r="GT9" s="118"/>
    </row>
    <row r="10" spans="53:202" x14ac:dyDescent="0.2">
      <c r="BB10" s="114"/>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t="s">
        <v>274</v>
      </c>
      <c r="CB10" s="117"/>
      <c r="CC10" s="117"/>
      <c r="CD10" s="117"/>
      <c r="CE10" s="117"/>
      <c r="CF10" s="117"/>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7"/>
      <c r="DU10" s="117"/>
      <c r="DV10" s="117"/>
      <c r="DW10" s="117"/>
      <c r="DX10" s="117"/>
      <c r="DY10" s="117"/>
      <c r="DZ10" s="117"/>
      <c r="EA10" s="117"/>
      <c r="EB10" s="117"/>
      <c r="EC10" s="117"/>
      <c r="ED10" s="117"/>
      <c r="EE10" s="117"/>
      <c r="EF10" s="117"/>
      <c r="EG10" s="117"/>
      <c r="EH10" s="117"/>
      <c r="EI10" s="117"/>
      <c r="EJ10" s="117"/>
      <c r="EK10" s="117"/>
      <c r="EL10" s="117"/>
      <c r="EM10" s="117"/>
      <c r="EN10" s="117"/>
      <c r="EO10" s="117"/>
      <c r="EP10" s="117"/>
      <c r="EQ10" s="117"/>
      <c r="ER10" s="117"/>
      <c r="ES10" s="117"/>
      <c r="ET10" s="117"/>
      <c r="EU10" s="117"/>
      <c r="EV10" s="117"/>
      <c r="EW10" s="117"/>
      <c r="EX10" s="117"/>
      <c r="EY10" s="117"/>
      <c r="EZ10" s="117"/>
      <c r="FA10" s="117"/>
      <c r="FB10" s="117"/>
      <c r="FC10" s="117"/>
      <c r="FD10" s="117"/>
      <c r="FE10" s="117"/>
      <c r="FF10" s="117"/>
      <c r="FG10" s="117"/>
      <c r="FH10" s="117"/>
      <c r="FI10" s="117"/>
      <c r="FJ10" s="117"/>
      <c r="FK10" s="117"/>
      <c r="FL10" s="117"/>
      <c r="FM10" s="117"/>
      <c r="FN10" s="117"/>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8"/>
    </row>
    <row r="11" spans="53:202" x14ac:dyDescent="0.2">
      <c r="BB11" s="114"/>
      <c r="BC11" s="117"/>
      <c r="BD11" s="117"/>
      <c r="BE11" s="117"/>
      <c r="BF11" s="117"/>
      <c r="BG11" s="117"/>
      <c r="BH11" s="117"/>
      <c r="BI11" s="117"/>
      <c r="BJ11" s="117"/>
      <c r="BK11" s="117"/>
      <c r="BL11" s="117"/>
      <c r="BM11" s="117"/>
      <c r="BN11" s="117"/>
      <c r="BO11" s="117"/>
      <c r="BP11" s="117"/>
      <c r="BQ11" s="117"/>
      <c r="BR11" s="117"/>
      <c r="BS11" s="117"/>
      <c r="BT11" s="117"/>
      <c r="BU11" s="117"/>
      <c r="BV11" s="117"/>
      <c r="BW11" s="117"/>
      <c r="BX11" s="117"/>
      <c r="BY11" s="117"/>
      <c r="BZ11" s="117"/>
      <c r="CA11" s="117"/>
      <c r="CB11" s="117"/>
      <c r="CC11" s="117"/>
      <c r="CD11" s="117"/>
      <c r="CE11" s="117"/>
      <c r="CF11" s="117"/>
      <c r="CG11" s="117"/>
      <c r="CH11" s="117"/>
      <c r="CI11" s="117"/>
      <c r="CJ11" s="117"/>
      <c r="CK11" s="117"/>
      <c r="CL11" s="117"/>
      <c r="CM11" s="117"/>
      <c r="CN11" s="117"/>
      <c r="CO11" s="117"/>
      <c r="CP11" s="117"/>
      <c r="CQ11" s="117"/>
      <c r="CR11" s="117"/>
      <c r="CS11" s="117"/>
      <c r="CT11" s="117"/>
      <c r="CU11" s="117"/>
      <c r="CV11" s="117"/>
      <c r="CW11" s="117"/>
      <c r="CX11" s="117"/>
      <c r="CY11" s="117"/>
      <c r="CZ11" s="117"/>
      <c r="DA11" s="117"/>
      <c r="DB11" s="117"/>
      <c r="DC11" s="117"/>
      <c r="DD11" s="117"/>
      <c r="DE11" s="117"/>
      <c r="DF11" s="117"/>
      <c r="DG11" s="117"/>
      <c r="DH11" s="117"/>
      <c r="DI11" s="117"/>
      <c r="DJ11" s="117"/>
      <c r="DK11" s="117"/>
      <c r="DL11" s="117"/>
      <c r="DM11" s="117"/>
      <c r="DN11" s="117"/>
      <c r="DO11" s="117"/>
      <c r="DP11" s="117"/>
      <c r="DQ11" s="117"/>
      <c r="DR11" s="117"/>
      <c r="DS11" s="117"/>
      <c r="DT11" s="117"/>
      <c r="DU11" s="117"/>
      <c r="DV11" s="117"/>
      <c r="DW11" s="117"/>
      <c r="DX11" s="117"/>
      <c r="DY11" s="117"/>
      <c r="DZ11" s="117"/>
      <c r="EA11" s="117"/>
      <c r="EB11" s="117"/>
      <c r="EC11" s="117"/>
      <c r="ED11" s="117"/>
      <c r="EE11" s="117"/>
      <c r="EF11" s="117"/>
      <c r="EG11" s="117"/>
      <c r="EH11" s="117"/>
      <c r="EI11" s="117"/>
      <c r="EJ11" s="117"/>
      <c r="EK11" s="117"/>
      <c r="EL11" s="117"/>
      <c r="EM11" s="117"/>
      <c r="EN11" s="117"/>
      <c r="EO11" s="117"/>
      <c r="EP11" s="117"/>
      <c r="EQ11" s="117"/>
      <c r="ER11" s="117"/>
      <c r="ES11" s="117"/>
      <c r="ET11" s="117"/>
      <c r="EU11" s="117"/>
      <c r="EV11" s="117"/>
      <c r="EW11" s="117"/>
      <c r="EX11" s="117"/>
      <c r="EY11" s="117"/>
      <c r="EZ11" s="117"/>
      <c r="FA11" s="117"/>
      <c r="FB11" s="117"/>
      <c r="FC11" s="117"/>
      <c r="FD11" s="117"/>
      <c r="FE11" s="117"/>
      <c r="FF11" s="117"/>
      <c r="FG11" s="117"/>
      <c r="FH11" s="117"/>
      <c r="FI11" s="117"/>
      <c r="FJ11" s="117"/>
      <c r="FK11" s="117"/>
      <c r="FL11" s="117"/>
      <c r="FM11" s="117"/>
      <c r="FN11" s="117"/>
      <c r="FO11" s="117"/>
      <c r="FP11" s="117"/>
      <c r="FQ11" s="117"/>
      <c r="FR11" s="117"/>
      <c r="FS11" s="117"/>
      <c r="FT11" s="117"/>
      <c r="FU11" s="117"/>
      <c r="FV11" s="117"/>
      <c r="FW11" s="117"/>
      <c r="FX11" s="117"/>
      <c r="FY11" s="117"/>
      <c r="FZ11" s="117"/>
      <c r="GA11" s="117"/>
      <c r="GB11" s="117"/>
      <c r="GC11" s="117"/>
      <c r="GD11" s="117"/>
      <c r="GE11" s="117"/>
      <c r="GF11" s="117"/>
      <c r="GG11" s="117"/>
      <c r="GH11" s="117"/>
      <c r="GI11" s="117"/>
      <c r="GJ11" s="117"/>
      <c r="GK11" s="117"/>
      <c r="GL11" s="117"/>
      <c r="GM11" s="117"/>
      <c r="GN11" s="117"/>
      <c r="GO11" s="117"/>
      <c r="GP11" s="117"/>
      <c r="GQ11" s="117"/>
      <c r="GR11" s="117"/>
      <c r="GS11" s="117"/>
      <c r="GT11" s="118"/>
    </row>
    <row r="12" spans="53:202" x14ac:dyDescent="0.2">
      <c r="BB12" s="114"/>
      <c r="BC12" s="117" t="s">
        <v>276</v>
      </c>
      <c r="BD12" s="117"/>
      <c r="BE12" s="117"/>
      <c r="BF12" s="117"/>
      <c r="BG12" s="117"/>
      <c r="BH12" s="117"/>
      <c r="BI12" s="117"/>
      <c r="BJ12" s="117"/>
      <c r="BK12" s="117"/>
      <c r="BL12" s="117"/>
      <c r="BM12" s="117"/>
      <c r="BN12" s="117"/>
      <c r="BO12" s="117"/>
      <c r="BP12" s="117"/>
      <c r="BQ12" s="117"/>
      <c r="BR12" s="117"/>
      <c r="BS12" s="117"/>
      <c r="BT12" s="117"/>
      <c r="BU12" s="117"/>
      <c r="BV12" s="117"/>
      <c r="BW12" s="117"/>
      <c r="BX12" s="117"/>
      <c r="BY12" s="117"/>
      <c r="BZ12" s="117"/>
      <c r="CA12" s="117"/>
      <c r="CB12" s="117"/>
      <c r="CC12" s="117"/>
      <c r="CD12" s="117"/>
      <c r="CE12" s="117"/>
      <c r="CF12" s="117"/>
      <c r="CG12" s="117"/>
      <c r="CH12" s="117"/>
      <c r="CI12" s="117"/>
      <c r="CJ12" s="117"/>
      <c r="CK12" s="117"/>
      <c r="CL12" s="117"/>
      <c r="CM12" s="117"/>
      <c r="CN12" s="117"/>
      <c r="CO12" s="117"/>
      <c r="CP12" s="117"/>
      <c r="CQ12" s="117"/>
      <c r="CR12" s="117"/>
      <c r="CS12" s="117"/>
      <c r="CT12" s="117"/>
      <c r="CU12" s="117"/>
      <c r="CV12" s="117"/>
      <c r="CW12" s="117"/>
      <c r="CX12" s="117"/>
      <c r="CY12" s="117"/>
      <c r="CZ12" s="117"/>
      <c r="DA12" s="117"/>
      <c r="DB12" s="117"/>
      <c r="DC12" s="117"/>
      <c r="DD12" s="117"/>
      <c r="DE12" s="117"/>
      <c r="DF12" s="117"/>
      <c r="DG12" s="117"/>
      <c r="DH12" s="117"/>
      <c r="DI12" s="117"/>
      <c r="DJ12" s="117"/>
      <c r="DK12" s="117"/>
      <c r="DL12" s="117"/>
      <c r="DM12" s="117"/>
      <c r="DN12" s="117"/>
      <c r="DO12" s="117"/>
      <c r="DP12" s="117"/>
      <c r="DQ12" s="117"/>
      <c r="DR12" s="117"/>
      <c r="DS12" s="117"/>
      <c r="DT12" s="117"/>
      <c r="DU12" s="117"/>
      <c r="DV12" s="117"/>
      <c r="DW12" s="117"/>
      <c r="DX12" s="117"/>
      <c r="DY12" s="117"/>
      <c r="DZ12" s="117"/>
      <c r="EA12" s="117"/>
      <c r="EB12" s="117"/>
      <c r="EC12" s="117"/>
      <c r="ED12" s="117"/>
      <c r="EE12" s="117"/>
      <c r="EF12" s="117"/>
      <c r="EG12" s="117"/>
      <c r="EH12" s="117"/>
      <c r="EI12" s="117"/>
      <c r="EJ12" s="117"/>
      <c r="EK12" s="117"/>
      <c r="EL12" s="117"/>
      <c r="EM12" s="117"/>
      <c r="EN12" s="117"/>
      <c r="EO12" s="117"/>
      <c r="EP12" s="117"/>
      <c r="EQ12" s="117"/>
      <c r="ER12" s="117"/>
      <c r="ES12" s="117"/>
      <c r="ET12" s="117"/>
      <c r="EU12" s="117"/>
      <c r="EV12" s="117"/>
      <c r="EW12" s="117"/>
      <c r="EX12" s="117"/>
      <c r="EY12" s="117"/>
      <c r="EZ12" s="117"/>
      <c r="FA12" s="117"/>
      <c r="FB12" s="117"/>
      <c r="FC12" s="117"/>
      <c r="FD12" s="117"/>
      <c r="FE12" s="117"/>
      <c r="FF12" s="117"/>
      <c r="FG12" s="117"/>
      <c r="FH12" s="117"/>
      <c r="FI12" s="117"/>
      <c r="FJ12" s="117"/>
      <c r="FK12" s="117"/>
      <c r="FL12" s="117"/>
      <c r="FM12" s="117"/>
      <c r="FN12" s="117"/>
      <c r="FO12" s="117"/>
      <c r="FP12" s="117"/>
      <c r="FQ12" s="117"/>
      <c r="FR12" s="117"/>
      <c r="FS12" s="117"/>
      <c r="FT12" s="117"/>
      <c r="FU12" s="117"/>
      <c r="FV12" s="117"/>
      <c r="FW12" s="117"/>
      <c r="FX12" s="117"/>
      <c r="FY12" s="117"/>
      <c r="FZ12" s="117"/>
      <c r="GA12" s="117"/>
      <c r="GB12" s="117"/>
      <c r="GC12" s="117"/>
      <c r="GD12" s="117"/>
      <c r="GE12" s="117"/>
      <c r="GF12" s="117"/>
      <c r="GG12" s="117"/>
      <c r="GH12" s="117"/>
      <c r="GI12" s="117"/>
      <c r="GJ12" s="117"/>
      <c r="GK12" s="117"/>
      <c r="GL12" s="117"/>
      <c r="GM12" s="117"/>
      <c r="GN12" s="117"/>
      <c r="GO12" s="117"/>
      <c r="GP12" s="117"/>
      <c r="GQ12" s="117"/>
      <c r="GR12" s="117"/>
      <c r="GS12" s="117"/>
      <c r="GT12" s="118"/>
    </row>
    <row r="13" spans="53:202" x14ac:dyDescent="0.2">
      <c r="BB13" s="114"/>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8"/>
    </row>
    <row r="14" spans="53:202" x14ac:dyDescent="0.2">
      <c r="BB14" s="119"/>
      <c r="BC14" s="120" t="s">
        <v>275</v>
      </c>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1"/>
    </row>
    <row r="17" spans="3:202" x14ac:dyDescent="0.2">
      <c r="D17" s="107"/>
      <c r="E17" s="107" t="s">
        <v>382</v>
      </c>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row>
    <row r="19" spans="3:202" ht="15.75" x14ac:dyDescent="0.25">
      <c r="C19" s="122" t="s">
        <v>277</v>
      </c>
      <c r="G19" s="109" t="s">
        <v>278</v>
      </c>
    </row>
    <row r="21" spans="3:202" ht="15.75" x14ac:dyDescent="0.25">
      <c r="C21" s="122" t="s">
        <v>281</v>
      </c>
      <c r="G21" s="109" t="s">
        <v>280</v>
      </c>
    </row>
    <row r="23" spans="3:202" ht="15.75" x14ac:dyDescent="0.25">
      <c r="C23" s="122" t="s">
        <v>282</v>
      </c>
      <c r="G23" s="109" t="s">
        <v>279</v>
      </c>
    </row>
    <row r="25" spans="3:202" ht="15.75" x14ac:dyDescent="0.25">
      <c r="C25" s="122" t="s">
        <v>283</v>
      </c>
      <c r="G25" s="109" t="s">
        <v>383</v>
      </c>
    </row>
    <row r="26" spans="3:202" x14ac:dyDescent="0.2">
      <c r="I26" s="109" t="s">
        <v>384</v>
      </c>
    </row>
    <row r="28" spans="3:202" ht="15.75" x14ac:dyDescent="0.25">
      <c r="C28" s="122" t="s">
        <v>284</v>
      </c>
      <c r="G28" s="109" t="s">
        <v>385</v>
      </c>
    </row>
    <row r="30" spans="3:202" x14ac:dyDescent="0.2">
      <c r="E30" s="109" t="s">
        <v>285</v>
      </c>
    </row>
    <row r="31" spans="3:202" ht="15.75" x14ac:dyDescent="0.25">
      <c r="E31" s="122" t="s">
        <v>248</v>
      </c>
    </row>
    <row r="33" spans="4:216" ht="15.75" x14ac:dyDescent="0.25">
      <c r="D33" s="110"/>
      <c r="E33" s="112" t="s">
        <v>286</v>
      </c>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298" t="s">
        <v>287</v>
      </c>
      <c r="BD33" s="298"/>
      <c r="BE33" s="298"/>
      <c r="BF33" s="298"/>
      <c r="BG33" s="298"/>
      <c r="BH33" s="298"/>
      <c r="BI33" s="298"/>
      <c r="BJ33" s="298"/>
      <c r="BK33" s="298"/>
      <c r="BL33" s="298"/>
      <c r="BM33" s="298"/>
      <c r="BN33" s="298"/>
      <c r="BO33" s="298"/>
      <c r="BP33" s="298"/>
      <c r="BQ33" s="298"/>
      <c r="BR33" s="298"/>
      <c r="BS33" s="298"/>
      <c r="BT33" s="298"/>
      <c r="BU33" s="298"/>
      <c r="BV33" s="298"/>
      <c r="BW33" s="298"/>
      <c r="BX33" s="298"/>
      <c r="BY33" s="298"/>
      <c r="BZ33" s="298"/>
      <c r="CA33" s="298"/>
      <c r="CB33" s="298"/>
      <c r="CC33" s="298"/>
      <c r="CD33" s="298"/>
      <c r="CE33" s="298"/>
      <c r="CF33" s="298"/>
      <c r="CG33" s="298"/>
      <c r="CH33" s="298"/>
      <c r="CI33" s="298"/>
      <c r="CJ33" s="298"/>
      <c r="CK33" s="298"/>
      <c r="CL33" s="298"/>
      <c r="CM33" s="298"/>
      <c r="CN33" s="298"/>
      <c r="CO33" s="298"/>
      <c r="CP33" s="298"/>
      <c r="CQ33" s="298" t="s">
        <v>288</v>
      </c>
      <c r="CR33" s="298"/>
      <c r="CS33" s="298"/>
      <c r="CT33" s="298"/>
      <c r="CU33" s="298"/>
      <c r="CV33" s="298"/>
      <c r="CW33" s="298"/>
      <c r="CX33" s="298"/>
      <c r="CY33" s="298"/>
      <c r="CZ33" s="298"/>
      <c r="DA33" s="298"/>
      <c r="DB33" s="298"/>
      <c r="DC33" s="298"/>
      <c r="DD33" s="298"/>
      <c r="DE33" s="298"/>
      <c r="DF33" s="298"/>
      <c r="DG33" s="298"/>
      <c r="DH33" s="298"/>
      <c r="DI33" s="298"/>
      <c r="DJ33" s="298"/>
      <c r="DK33" s="298"/>
      <c r="DL33" s="298"/>
      <c r="DM33" s="298"/>
      <c r="DN33" s="298"/>
      <c r="DO33" s="298"/>
      <c r="DP33" s="298"/>
      <c r="DQ33" s="298"/>
      <c r="DR33" s="298"/>
      <c r="DS33" s="112" t="s">
        <v>289</v>
      </c>
      <c r="DT33" s="112"/>
      <c r="DU33" s="112"/>
      <c r="DV33" s="112"/>
      <c r="DW33" s="112"/>
      <c r="DX33" s="112"/>
      <c r="DY33" s="112"/>
      <c r="DZ33" s="112"/>
      <c r="EA33" s="112"/>
      <c r="EB33" s="112"/>
      <c r="EC33" s="112"/>
      <c r="ED33" s="112"/>
      <c r="EE33" s="112"/>
      <c r="EF33" s="112"/>
      <c r="EG33" s="112"/>
      <c r="EH33" s="112"/>
      <c r="EI33" s="112"/>
      <c r="EJ33" s="112"/>
      <c r="EK33" s="112"/>
      <c r="EL33" s="112"/>
      <c r="EM33" s="112"/>
      <c r="EN33" s="112"/>
      <c r="EO33" s="112"/>
      <c r="EP33" s="112"/>
      <c r="EQ33" s="112"/>
      <c r="ER33" s="112"/>
      <c r="ES33" s="112"/>
      <c r="ET33" s="112"/>
      <c r="EU33" s="112"/>
      <c r="EV33" s="112"/>
      <c r="EW33" s="112"/>
      <c r="EX33" s="112"/>
      <c r="EY33" s="112"/>
      <c r="EZ33" s="112"/>
      <c r="FA33" s="112"/>
      <c r="FB33" s="112"/>
      <c r="FC33" s="112"/>
      <c r="FD33" s="112"/>
      <c r="FE33" s="112"/>
      <c r="FF33" s="112"/>
      <c r="FG33" s="112"/>
      <c r="FH33" s="112"/>
      <c r="FI33" s="112"/>
      <c r="FJ33" s="112"/>
      <c r="FK33" s="112"/>
      <c r="FL33" s="112"/>
      <c r="FM33" s="112"/>
      <c r="FN33" s="112"/>
      <c r="FO33" s="112"/>
      <c r="FP33" s="112"/>
      <c r="FQ33" s="112"/>
      <c r="FR33" s="112"/>
      <c r="FS33" s="112"/>
      <c r="FT33" s="112"/>
      <c r="FU33" s="112"/>
      <c r="FV33" s="112"/>
      <c r="FW33" s="112"/>
      <c r="FX33" s="112"/>
      <c r="FY33" s="112"/>
      <c r="FZ33" s="112"/>
      <c r="GA33" s="112"/>
      <c r="GB33" s="112"/>
      <c r="GC33" s="112"/>
      <c r="GD33" s="112"/>
      <c r="GE33" s="112"/>
      <c r="GF33" s="112"/>
      <c r="GG33" s="112"/>
      <c r="GH33" s="112"/>
      <c r="GI33" s="112"/>
      <c r="GJ33" s="112"/>
      <c r="GK33" s="112"/>
      <c r="GL33" s="112"/>
      <c r="GM33" s="112"/>
      <c r="GN33" s="112"/>
      <c r="GO33" s="112"/>
      <c r="GP33" s="112"/>
      <c r="GQ33" s="112"/>
      <c r="GR33" s="112"/>
      <c r="GS33" s="112"/>
      <c r="GT33" s="112"/>
      <c r="GU33" s="112"/>
      <c r="GV33" s="112"/>
      <c r="GW33" s="112"/>
      <c r="GX33" s="112"/>
      <c r="GY33" s="112"/>
      <c r="GZ33" s="112"/>
      <c r="HA33" s="112"/>
      <c r="HB33" s="112"/>
      <c r="HC33" s="112"/>
      <c r="HD33" s="112"/>
      <c r="HE33" s="112"/>
      <c r="HF33" s="112"/>
      <c r="HG33" s="112"/>
      <c r="HH33" s="113"/>
    </row>
    <row r="34" spans="4:216" x14ac:dyDescent="0.2">
      <c r="D34" s="114"/>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c r="CK34" s="117"/>
      <c r="CL34" s="117"/>
      <c r="CM34" s="117"/>
      <c r="CN34" s="117"/>
      <c r="CO34" s="117"/>
      <c r="CP34" s="117"/>
      <c r="CQ34" s="117"/>
      <c r="CR34" s="117"/>
      <c r="CS34" s="117"/>
      <c r="CT34" s="117"/>
      <c r="CU34" s="117"/>
      <c r="CV34" s="117"/>
      <c r="CW34" s="117"/>
      <c r="CX34" s="117"/>
      <c r="CY34" s="117"/>
      <c r="CZ34" s="117"/>
      <c r="DA34" s="117"/>
      <c r="DB34" s="117"/>
      <c r="DC34" s="117"/>
      <c r="DD34" s="117"/>
      <c r="DE34" s="117"/>
      <c r="DF34" s="117"/>
      <c r="DG34" s="117"/>
      <c r="DH34" s="117"/>
      <c r="DI34" s="117"/>
      <c r="DJ34" s="117"/>
      <c r="DK34" s="117"/>
      <c r="DL34" s="117"/>
      <c r="DM34" s="117"/>
      <c r="DN34" s="117"/>
      <c r="DO34" s="117"/>
      <c r="DP34" s="117"/>
      <c r="DQ34" s="117"/>
      <c r="DR34" s="117"/>
      <c r="DS34" s="117"/>
      <c r="DT34" s="117"/>
      <c r="DU34" s="117"/>
      <c r="DV34" s="117" t="s">
        <v>290</v>
      </c>
      <c r="DW34" s="117"/>
      <c r="DX34" s="117"/>
      <c r="DY34" s="117"/>
      <c r="DZ34" s="117"/>
      <c r="EA34" s="117"/>
      <c r="EB34" s="117"/>
      <c r="EC34" s="117"/>
      <c r="ED34" s="117"/>
      <c r="EE34" s="117"/>
      <c r="EF34" s="117"/>
      <c r="EG34" s="117"/>
      <c r="EH34" s="117"/>
      <c r="EI34" s="117"/>
      <c r="EJ34" s="117"/>
      <c r="EK34" s="117"/>
      <c r="EL34" s="117"/>
      <c r="EM34" s="117"/>
      <c r="EN34" s="117"/>
      <c r="EO34" s="117"/>
      <c r="EP34" s="117"/>
      <c r="EQ34" s="117"/>
      <c r="ER34" s="117"/>
      <c r="ES34" s="117"/>
      <c r="ET34" s="117"/>
      <c r="EU34" s="117"/>
      <c r="EV34" s="117"/>
      <c r="EW34" s="117"/>
      <c r="EX34" s="117"/>
      <c r="EY34" s="117"/>
      <c r="EZ34" s="117"/>
      <c r="FA34" s="117"/>
      <c r="FB34" s="117"/>
      <c r="FC34" s="117"/>
      <c r="FD34" s="117"/>
      <c r="FE34" s="117"/>
      <c r="FF34" s="117"/>
      <c r="FG34" s="117"/>
      <c r="FH34" s="117"/>
      <c r="FI34" s="117"/>
      <c r="FJ34" s="117"/>
      <c r="FK34" s="117"/>
      <c r="FL34" s="117"/>
      <c r="FM34" s="117"/>
      <c r="FN34" s="117"/>
      <c r="FO34" s="117"/>
      <c r="FP34" s="117"/>
      <c r="FQ34" s="117"/>
      <c r="FR34" s="117"/>
      <c r="FS34" s="117"/>
      <c r="FT34" s="117"/>
      <c r="FU34" s="117"/>
      <c r="FV34" s="117"/>
      <c r="FW34" s="117"/>
      <c r="FX34" s="117"/>
      <c r="FY34" s="117"/>
      <c r="FZ34" s="117"/>
      <c r="GA34" s="117"/>
      <c r="GB34" s="117"/>
      <c r="GC34" s="117"/>
      <c r="GD34" s="117"/>
      <c r="GE34" s="117"/>
      <c r="GF34" s="117"/>
      <c r="GG34" s="117"/>
      <c r="GH34" s="117"/>
      <c r="GI34" s="117"/>
      <c r="GJ34" s="117"/>
      <c r="GK34" s="117"/>
      <c r="GL34" s="117"/>
      <c r="GM34" s="117"/>
      <c r="GN34" s="117"/>
      <c r="GO34" s="117"/>
      <c r="GP34" s="117"/>
      <c r="GQ34" s="117"/>
      <c r="GR34" s="117"/>
      <c r="GS34" s="117"/>
      <c r="GT34" s="117"/>
      <c r="GU34" s="117"/>
      <c r="GV34" s="117"/>
      <c r="GW34" s="117"/>
      <c r="GX34" s="117"/>
      <c r="GY34" s="117"/>
      <c r="GZ34" s="117"/>
      <c r="HA34" s="117"/>
      <c r="HB34" s="117"/>
      <c r="HC34" s="117"/>
      <c r="HD34" s="117"/>
      <c r="HE34" s="117"/>
      <c r="HF34" s="117"/>
      <c r="HG34" s="117"/>
      <c r="HH34" s="118"/>
    </row>
    <row r="35" spans="4:216" ht="15.75" x14ac:dyDescent="0.25">
      <c r="D35" s="114"/>
      <c r="E35" s="123" t="s">
        <v>251</v>
      </c>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c r="BL35" s="117"/>
      <c r="BM35" s="117"/>
      <c r="BN35" s="117"/>
      <c r="BO35" s="117"/>
      <c r="BP35" s="117"/>
      <c r="BQ35" s="117"/>
      <c r="BR35" s="117"/>
      <c r="BS35" s="117"/>
      <c r="BT35" s="117"/>
      <c r="BU35" s="117"/>
      <c r="BV35" s="117"/>
      <c r="BW35" s="117"/>
      <c r="BX35" s="117"/>
      <c r="BY35" s="117"/>
      <c r="BZ35" s="117"/>
      <c r="CA35" s="117"/>
      <c r="CB35" s="117"/>
      <c r="CC35" s="117"/>
      <c r="CD35" s="117"/>
      <c r="CE35" s="117"/>
      <c r="CF35" s="117"/>
      <c r="CG35" s="117"/>
      <c r="CH35" s="117"/>
      <c r="CI35" s="117"/>
      <c r="CJ35" s="117"/>
      <c r="CK35" s="117"/>
      <c r="CL35" s="117"/>
      <c r="CM35" s="117"/>
      <c r="CN35" s="117"/>
      <c r="CO35" s="117"/>
      <c r="CP35" s="117"/>
      <c r="CQ35" s="117"/>
      <c r="CR35" s="117"/>
      <c r="CS35" s="117"/>
      <c r="CT35" s="117"/>
      <c r="CU35" s="117"/>
      <c r="CV35" s="117"/>
      <c r="CW35" s="117"/>
      <c r="CX35" s="117"/>
      <c r="CY35" s="117"/>
      <c r="CZ35" s="117"/>
      <c r="DA35" s="117"/>
      <c r="DB35" s="117"/>
      <c r="DC35" s="117"/>
      <c r="DD35" s="117"/>
      <c r="DE35" s="117"/>
      <c r="DF35" s="117"/>
      <c r="DG35" s="117"/>
      <c r="DH35" s="117"/>
      <c r="DI35" s="117"/>
      <c r="DJ35" s="117"/>
      <c r="DK35" s="117"/>
      <c r="DL35" s="117"/>
      <c r="DM35" s="117"/>
      <c r="DN35" s="117"/>
      <c r="DO35" s="117"/>
      <c r="DP35" s="117"/>
      <c r="DQ35" s="117"/>
      <c r="DR35" s="117"/>
      <c r="DS35" s="117"/>
      <c r="DT35" s="117"/>
      <c r="DU35" s="117"/>
      <c r="DV35" s="117"/>
      <c r="DW35" s="117"/>
      <c r="DX35" s="117"/>
      <c r="DY35" s="117"/>
      <c r="DZ35" s="117"/>
      <c r="EA35" s="117"/>
      <c r="EB35" s="117"/>
      <c r="EC35" s="117"/>
      <c r="ED35" s="117"/>
      <c r="EE35" s="117"/>
      <c r="EF35" s="117"/>
      <c r="EG35" s="117"/>
      <c r="EH35" s="117"/>
      <c r="EI35" s="117"/>
      <c r="EJ35" s="117"/>
      <c r="EK35" s="117"/>
      <c r="EL35" s="117"/>
      <c r="EM35" s="117"/>
      <c r="EN35" s="117"/>
      <c r="EO35" s="117"/>
      <c r="EP35" s="117"/>
      <c r="EQ35" s="117"/>
      <c r="ER35" s="117"/>
      <c r="ES35" s="117"/>
      <c r="ET35" s="117"/>
      <c r="EU35" s="117"/>
      <c r="EV35" s="117"/>
      <c r="EW35" s="117"/>
      <c r="EX35" s="117"/>
      <c r="EY35" s="117"/>
      <c r="EZ35" s="117"/>
      <c r="FA35" s="117"/>
      <c r="FB35" s="117"/>
      <c r="FC35" s="117"/>
      <c r="FD35" s="117"/>
      <c r="FE35" s="117"/>
      <c r="FF35" s="117"/>
      <c r="FG35" s="117"/>
      <c r="FH35" s="117"/>
      <c r="FI35" s="117"/>
      <c r="FJ35" s="117"/>
      <c r="FK35" s="117"/>
      <c r="FL35" s="117"/>
      <c r="FM35" s="117"/>
      <c r="FN35" s="117"/>
      <c r="FO35" s="117"/>
      <c r="FP35" s="117"/>
      <c r="FQ35" s="117"/>
      <c r="FR35" s="117"/>
      <c r="FS35" s="117"/>
      <c r="FT35" s="117"/>
      <c r="FU35" s="117"/>
      <c r="FV35" s="117"/>
      <c r="FW35" s="117"/>
      <c r="FX35" s="117"/>
      <c r="FY35" s="117"/>
      <c r="FZ35" s="117"/>
      <c r="GA35" s="117"/>
      <c r="GB35" s="117"/>
      <c r="GC35" s="117"/>
      <c r="GD35" s="117"/>
      <c r="GE35" s="117"/>
      <c r="GF35" s="117"/>
      <c r="GG35" s="117"/>
      <c r="GH35" s="117"/>
      <c r="GI35" s="117"/>
      <c r="GJ35" s="117"/>
      <c r="GK35" s="117"/>
      <c r="GL35" s="117"/>
      <c r="GM35" s="117"/>
      <c r="GN35" s="117"/>
      <c r="GO35" s="117"/>
      <c r="GP35" s="117"/>
      <c r="GQ35" s="117"/>
      <c r="GR35" s="117"/>
      <c r="GS35" s="117"/>
      <c r="GT35" s="117"/>
      <c r="GU35" s="117"/>
      <c r="GV35" s="117"/>
      <c r="GW35" s="117"/>
      <c r="GX35" s="117"/>
      <c r="GY35" s="117"/>
      <c r="GZ35" s="117"/>
      <c r="HA35" s="117"/>
      <c r="HB35" s="117"/>
      <c r="HC35" s="117"/>
      <c r="HD35" s="117"/>
      <c r="HE35" s="117"/>
      <c r="HF35" s="117"/>
      <c r="HG35" s="117"/>
      <c r="HH35" s="118"/>
    </row>
    <row r="36" spans="4:216" x14ac:dyDescent="0.2">
      <c r="D36" s="119"/>
      <c r="E36" s="124" t="s">
        <v>252</v>
      </c>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0"/>
      <c r="BQ36" s="120"/>
      <c r="BR36" s="120"/>
      <c r="BS36" s="120"/>
      <c r="BT36" s="120"/>
      <c r="BU36" s="120"/>
      <c r="BV36" s="120"/>
      <c r="BW36" s="120"/>
      <c r="BX36" s="120"/>
      <c r="BY36" s="120"/>
      <c r="BZ36" s="120"/>
      <c r="CA36" s="120"/>
      <c r="CB36" s="120"/>
      <c r="CC36" s="120"/>
      <c r="CD36" s="120"/>
      <c r="CE36" s="120"/>
      <c r="CF36" s="120"/>
      <c r="CG36" s="120"/>
      <c r="CH36" s="120"/>
      <c r="CI36" s="120"/>
      <c r="CJ36" s="120"/>
      <c r="CK36" s="120"/>
      <c r="CL36" s="120"/>
      <c r="CM36" s="120"/>
      <c r="CN36" s="120"/>
      <c r="CO36" s="120"/>
      <c r="CP36" s="120"/>
      <c r="CQ36" s="120"/>
      <c r="CR36" s="120"/>
      <c r="CS36" s="120"/>
      <c r="CT36" s="120"/>
      <c r="CU36" s="120"/>
      <c r="CV36" s="120"/>
      <c r="CW36" s="120"/>
      <c r="CX36" s="120"/>
      <c r="CY36" s="120"/>
      <c r="CZ36" s="120"/>
      <c r="DA36" s="120"/>
      <c r="DB36" s="120"/>
      <c r="DC36" s="120"/>
      <c r="DD36" s="120"/>
      <c r="DE36" s="120"/>
      <c r="DF36" s="120"/>
      <c r="DG36" s="120"/>
      <c r="DH36" s="120"/>
      <c r="DI36" s="120"/>
      <c r="DJ36" s="120"/>
      <c r="DK36" s="120"/>
      <c r="DL36" s="120"/>
      <c r="DM36" s="120"/>
      <c r="DN36" s="120"/>
      <c r="DO36" s="120"/>
      <c r="DP36" s="120"/>
      <c r="DQ36" s="120"/>
      <c r="DR36" s="120"/>
      <c r="DS36" s="120"/>
      <c r="DT36" s="120"/>
      <c r="DU36" s="120"/>
      <c r="DV36" s="120"/>
      <c r="DW36" s="120"/>
      <c r="DX36" s="120"/>
      <c r="DY36" s="120"/>
      <c r="DZ36" s="120"/>
      <c r="EA36" s="120"/>
      <c r="EB36" s="120"/>
      <c r="EC36" s="120"/>
      <c r="ED36" s="120"/>
      <c r="EE36" s="120"/>
      <c r="EF36" s="120"/>
      <c r="EG36" s="120"/>
      <c r="EH36" s="120"/>
      <c r="EI36" s="120"/>
      <c r="EJ36" s="120"/>
      <c r="EK36" s="120"/>
      <c r="EL36" s="120"/>
      <c r="EM36" s="120"/>
      <c r="EN36" s="120"/>
      <c r="EO36" s="120"/>
      <c r="EP36" s="120"/>
      <c r="EQ36" s="120"/>
      <c r="ER36" s="120"/>
      <c r="ES36" s="120"/>
      <c r="ET36" s="120"/>
      <c r="EU36" s="120"/>
      <c r="EV36" s="120"/>
      <c r="EW36" s="120"/>
      <c r="EX36" s="120"/>
      <c r="EY36" s="120"/>
      <c r="EZ36" s="120"/>
      <c r="FA36" s="120"/>
      <c r="FB36" s="120"/>
      <c r="FC36" s="120"/>
      <c r="FD36" s="120"/>
      <c r="FE36" s="120"/>
      <c r="FF36" s="120"/>
      <c r="FG36" s="120"/>
      <c r="FH36" s="120"/>
      <c r="FI36" s="120"/>
      <c r="FJ36" s="120"/>
      <c r="FK36" s="120"/>
      <c r="FL36" s="120"/>
      <c r="FM36" s="120"/>
      <c r="FN36" s="120"/>
      <c r="FO36" s="120"/>
      <c r="FP36" s="120"/>
      <c r="FQ36" s="120"/>
      <c r="FR36" s="120"/>
      <c r="FS36" s="120"/>
      <c r="FT36" s="120"/>
      <c r="FU36" s="120"/>
      <c r="FV36" s="120"/>
      <c r="FW36" s="120"/>
      <c r="FX36" s="120"/>
      <c r="FY36" s="120"/>
      <c r="FZ36" s="120"/>
      <c r="GA36" s="120"/>
      <c r="GB36" s="120"/>
      <c r="GC36" s="120"/>
      <c r="GD36" s="120"/>
      <c r="GE36" s="120"/>
      <c r="GF36" s="120"/>
      <c r="GG36" s="120"/>
      <c r="GH36" s="120"/>
      <c r="GI36" s="120"/>
      <c r="GJ36" s="120"/>
      <c r="GK36" s="120"/>
      <c r="GL36" s="120"/>
      <c r="GM36" s="120"/>
      <c r="GN36" s="120"/>
      <c r="GO36" s="120"/>
      <c r="GP36" s="120"/>
      <c r="GQ36" s="120"/>
      <c r="GR36" s="120"/>
      <c r="GS36" s="120"/>
      <c r="GT36" s="120"/>
      <c r="GU36" s="120"/>
      <c r="GV36" s="120"/>
      <c r="GW36" s="120"/>
      <c r="GX36" s="120"/>
      <c r="GY36" s="120"/>
      <c r="GZ36" s="120"/>
      <c r="HA36" s="120"/>
      <c r="HB36" s="120"/>
      <c r="HC36" s="120"/>
      <c r="HD36" s="120"/>
      <c r="HE36" s="120"/>
      <c r="HF36" s="120"/>
      <c r="HG36" s="120"/>
      <c r="HH36" s="121"/>
    </row>
    <row r="38" spans="4:216" ht="15.75" x14ac:dyDescent="0.25">
      <c r="E38" s="122" t="s">
        <v>291</v>
      </c>
      <c r="M38" s="109" t="s">
        <v>292</v>
      </c>
    </row>
    <row r="39" spans="4:216" x14ac:dyDescent="0.2">
      <c r="M39" s="109" t="s">
        <v>293</v>
      </c>
    </row>
    <row r="41" spans="4:216" ht="15.75" x14ac:dyDescent="0.25">
      <c r="E41" s="122" t="s">
        <v>294</v>
      </c>
      <c r="M41" s="109" t="s">
        <v>295</v>
      </c>
      <c r="AN41" s="299" t="s">
        <v>296</v>
      </c>
      <c r="AO41" s="299"/>
      <c r="AP41" s="299"/>
      <c r="AQ41" s="299"/>
      <c r="AR41" s="299"/>
      <c r="AS41" s="299"/>
      <c r="AT41" s="299"/>
      <c r="AU41" s="299"/>
      <c r="AV41" s="299"/>
      <c r="AW41" s="299"/>
      <c r="AX41" s="299"/>
      <c r="AY41" s="299"/>
      <c r="AZ41" s="299"/>
      <c r="BA41" s="299"/>
      <c r="BB41" s="299"/>
      <c r="BC41" s="299"/>
      <c r="BD41" s="299"/>
      <c r="BE41" s="299"/>
      <c r="BF41" s="299"/>
      <c r="BG41" s="299"/>
      <c r="BH41" s="299"/>
      <c r="BI41" s="299"/>
      <c r="BJ41" s="299"/>
      <c r="BK41" s="299"/>
      <c r="BL41" s="299"/>
      <c r="BN41" s="109" t="s">
        <v>297</v>
      </c>
    </row>
  </sheetData>
  <sheetProtection password="9545" sheet="1" objects="1" scenarios="1"/>
  <customSheetViews>
    <customSheetView guid="{6FC1B69A-BC8B-4604-944B-6372D0B618C1}" showGridLines="0" showRuler="0">
      <selection activeCell="FK30" sqref="FK30"/>
      <pageMargins left="0.7" right="0.7" top="0.75" bottom="0.75" header="0.3" footer="0.3"/>
      <pageSetup paperSize="9" orientation="portrait" r:id="rId1"/>
      <headerFooter alignWithMargins="0"/>
    </customSheetView>
    <customSheetView guid="{6E2ACC73-2521-441F-B10D-4DAD28BFFDFA}" showGridLines="0">
      <selection activeCell="FK30" sqref="FK30"/>
      <pageMargins left="0.7" right="0.7" top="0.75" bottom="0.75" header="0.3" footer="0.3"/>
      <pageSetup paperSize="9" orientation="portrait" r:id="rId2"/>
    </customSheetView>
  </customSheetViews>
  <mergeCells count="4">
    <mergeCell ref="EK2:FM2"/>
    <mergeCell ref="BC33:CP33"/>
    <mergeCell ref="CQ33:DR33"/>
    <mergeCell ref="AN41:BL41"/>
  </mergeCells>
  <phoneticPr fontId="7" type="noConversion"/>
  <hyperlinks>
    <hyperlink ref="EK2:FM2" r:id="rId3" display="Эксперт-Бухгалтер.РФ"/>
    <hyperlink ref="BC33:CP33" location="Инструкция!A1" display="пошаговой ИНСТРУКЦИЕЙ,"/>
    <hyperlink ref="CQ33:DR33" location="'Расчет налога и взносов'!AB1" display="моими СОВЕТАМИ"/>
    <hyperlink ref="AN41:BL41" r:id="rId4" display="пишите на Форум"/>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8"/>
  </sheetPr>
  <dimension ref="A2:DA33"/>
  <sheetViews>
    <sheetView showGridLines="0" showRowColHeaders="0" workbookViewId="0">
      <selection activeCell="J2" sqref="J2:L2"/>
    </sheetView>
  </sheetViews>
  <sheetFormatPr defaultColWidth="8.85546875" defaultRowHeight="12.75" x14ac:dyDescent="0.2"/>
  <cols>
    <col min="1" max="1" width="11.140625" style="161" customWidth="1"/>
    <col min="2" max="2" width="5" style="161" customWidth="1"/>
    <col min="3" max="3" width="3.28515625" style="161" customWidth="1"/>
    <col min="4" max="4" width="5.140625" style="161" customWidth="1"/>
    <col min="5" max="5" width="3" style="161" customWidth="1"/>
    <col min="6" max="6" width="5" style="161" customWidth="1"/>
    <col min="7" max="7" width="8.42578125" style="161" customWidth="1"/>
    <col min="8" max="8" width="5.42578125" style="161" customWidth="1"/>
    <col min="9" max="9" width="4.42578125" style="161" customWidth="1"/>
    <col min="10" max="10" width="4" style="161" customWidth="1"/>
    <col min="11" max="11" width="5.42578125" style="161" customWidth="1"/>
    <col min="12" max="14" width="2.7109375" style="161" customWidth="1"/>
    <col min="15" max="15" width="5.28515625" style="161" customWidth="1"/>
    <col min="16" max="16" width="5.42578125" style="161" customWidth="1"/>
    <col min="17" max="17" width="3" style="161" customWidth="1"/>
    <col min="18" max="18" width="2.42578125" style="161" customWidth="1"/>
    <col min="19" max="19" width="3.42578125" style="161" customWidth="1"/>
    <col min="20" max="20" width="4.42578125" style="161" customWidth="1"/>
    <col min="21" max="21" width="1" style="161" customWidth="1"/>
    <col min="22" max="22" width="4.140625" style="161" customWidth="1"/>
    <col min="23" max="23" width="8.85546875" style="161"/>
    <col min="24" max="27" width="8.85546875" style="163"/>
    <col min="28" max="28" width="12.28515625" style="163" customWidth="1"/>
    <col min="29" max="29" width="8.85546875" style="161"/>
    <col min="30" max="30" width="3.140625" style="161" customWidth="1"/>
    <col min="31" max="16384" width="8.85546875" style="161"/>
  </cols>
  <sheetData>
    <row r="2" spans="1:105" ht="18" x14ac:dyDescent="0.25">
      <c r="B2" s="529" t="s">
        <v>327</v>
      </c>
      <c r="C2" s="529"/>
      <c r="D2" s="529"/>
      <c r="E2" s="529"/>
      <c r="F2" s="529"/>
      <c r="G2" s="529"/>
      <c r="H2" s="529"/>
      <c r="I2" s="529"/>
      <c r="J2" s="577" t="s">
        <v>177</v>
      </c>
      <c r="K2" s="578"/>
      <c r="L2" s="578"/>
      <c r="M2" s="162"/>
      <c r="N2" s="162"/>
      <c r="O2" s="162"/>
      <c r="P2" s="162"/>
      <c r="Q2" s="162"/>
      <c r="R2" s="162"/>
      <c r="S2" s="162"/>
      <c r="W2" s="163"/>
      <c r="Z2" s="164"/>
      <c r="AC2" s="163"/>
      <c r="AD2" s="163"/>
      <c r="AE2" s="163"/>
      <c r="AF2" s="163"/>
    </row>
    <row r="3" spans="1:105" x14ac:dyDescent="0.2">
      <c r="W3" s="163"/>
      <c r="X3" s="219" t="s">
        <v>347</v>
      </c>
      <c r="Y3" s="163" t="str">
        <f>'Расчет налога и взносов'!D29</f>
        <v>УСН</v>
      </c>
      <c r="Z3" s="220" t="s">
        <v>328</v>
      </c>
      <c r="AC3" s="163"/>
      <c r="AD3" s="163"/>
      <c r="AE3" s="163"/>
      <c r="AF3" s="163"/>
    </row>
    <row r="4" spans="1:105" ht="15.75" x14ac:dyDescent="0.25">
      <c r="A4" s="574"/>
      <c r="B4" s="575"/>
      <c r="C4" s="575"/>
      <c r="D4" s="575"/>
      <c r="E4" s="575"/>
      <c r="F4" s="575"/>
      <c r="G4" s="575"/>
      <c r="H4" s="575"/>
      <c r="I4" s="575"/>
      <c r="J4" s="575"/>
      <c r="K4" s="575"/>
      <c r="L4" s="575"/>
      <c r="M4" s="575"/>
      <c r="N4" s="575"/>
      <c r="O4" s="575"/>
      <c r="P4" s="575"/>
      <c r="Q4" s="575"/>
      <c r="R4" s="575"/>
      <c r="S4" s="575"/>
      <c r="T4" s="575"/>
      <c r="U4" s="575"/>
      <c r="V4" s="575"/>
      <c r="W4" s="163"/>
      <c r="X4" s="219" t="s">
        <v>347</v>
      </c>
      <c r="Y4" s="163" t="str">
        <f>'Расчет налога и взносов'!E29</f>
        <v>ПФРс</v>
      </c>
      <c r="Z4" s="220" t="s">
        <v>395</v>
      </c>
      <c r="AC4" s="163"/>
      <c r="AD4" s="163"/>
      <c r="AE4" s="163"/>
      <c r="AF4" s="163"/>
    </row>
    <row r="5" spans="1:105" ht="15.75" x14ac:dyDescent="0.25">
      <c r="A5" s="165"/>
      <c r="B5" s="165"/>
      <c r="C5" s="165"/>
      <c r="D5" s="165"/>
      <c r="E5" s="165"/>
      <c r="F5" s="165"/>
      <c r="G5" s="165"/>
      <c r="P5" s="166"/>
      <c r="Q5" s="167"/>
      <c r="R5" s="167"/>
      <c r="S5" s="167"/>
      <c r="T5" s="167"/>
      <c r="W5" s="163"/>
      <c r="X5" s="219" t="s">
        <v>347</v>
      </c>
      <c r="Y5" s="163" t="str">
        <f>'Расчет налога и взносов'!F29</f>
        <v>ПФРн</v>
      </c>
      <c r="Z5" s="220" t="s">
        <v>396</v>
      </c>
      <c r="AC5" s="163"/>
      <c r="AD5" s="163"/>
      <c r="AE5" s="163"/>
      <c r="AF5" s="163"/>
    </row>
    <row r="6" spans="1:105" ht="15" customHeight="1" x14ac:dyDescent="0.2">
      <c r="A6" s="576"/>
      <c r="B6" s="576"/>
      <c r="C6" s="576"/>
      <c r="D6" s="168"/>
      <c r="E6" s="168"/>
      <c r="F6" s="576"/>
      <c r="G6" s="576"/>
      <c r="H6" s="576"/>
      <c r="I6" s="168"/>
      <c r="J6" s="168"/>
      <c r="K6" s="168"/>
      <c r="L6" s="168"/>
      <c r="M6" s="168"/>
      <c r="N6" s="168"/>
      <c r="O6" s="168"/>
      <c r="P6" s="168"/>
      <c r="Q6" s="168"/>
      <c r="R6" s="168"/>
      <c r="S6" s="168"/>
      <c r="T6" s="576" t="s">
        <v>332</v>
      </c>
      <c r="U6" s="576"/>
      <c r="V6" s="576"/>
      <c r="W6" s="219"/>
      <c r="X6" s="219" t="s">
        <v>347</v>
      </c>
      <c r="Y6" s="219" t="str">
        <f>'Расчет налога и взносов'!G29</f>
        <v>ФФОМС</v>
      </c>
      <c r="Z6" s="219" t="s">
        <v>329</v>
      </c>
      <c r="AA6" s="219"/>
      <c r="AB6" s="219"/>
      <c r="AC6" s="219"/>
      <c r="AD6" s="219"/>
      <c r="AE6" s="219"/>
      <c r="AF6" s="219"/>
      <c r="AG6" s="168"/>
      <c r="AH6" s="168"/>
      <c r="AI6" s="168"/>
      <c r="AJ6" s="168"/>
      <c r="AK6" s="168"/>
      <c r="AL6" s="168"/>
      <c r="AM6" s="168"/>
      <c r="AN6" s="168"/>
      <c r="AO6" s="168"/>
      <c r="AP6" s="168"/>
      <c r="AQ6" s="168"/>
      <c r="AR6" s="168"/>
      <c r="AS6" s="168"/>
      <c r="AT6" s="168"/>
      <c r="AU6" s="168"/>
      <c r="AV6" s="168"/>
      <c r="AW6" s="168"/>
      <c r="AX6" s="168"/>
      <c r="AY6" s="168"/>
      <c r="AZ6" s="168"/>
      <c r="BA6" s="168"/>
      <c r="BB6" s="168"/>
      <c r="BC6" s="168"/>
      <c r="BD6" s="168"/>
      <c r="BE6" s="168"/>
      <c r="BF6" s="168"/>
      <c r="BG6" s="168"/>
      <c r="BH6" s="168"/>
      <c r="BI6" s="168"/>
      <c r="BJ6" s="168"/>
      <c r="BK6" s="168"/>
      <c r="BL6" s="168"/>
      <c r="BM6" s="168"/>
      <c r="BN6" s="168"/>
      <c r="BO6" s="168"/>
      <c r="BP6" s="168"/>
      <c r="BQ6" s="168"/>
      <c r="BR6" s="168"/>
      <c r="BS6" s="168"/>
      <c r="BT6" s="168"/>
      <c r="BU6" s="168"/>
      <c r="BV6" s="168"/>
      <c r="BW6" s="168"/>
      <c r="BX6" s="168"/>
      <c r="BY6" s="168"/>
      <c r="BZ6" s="168"/>
      <c r="CA6" s="168"/>
      <c r="CB6" s="168"/>
      <c r="CC6" s="168"/>
      <c r="CD6" s="168"/>
      <c r="CE6" s="168"/>
      <c r="CF6" s="168"/>
      <c r="CG6" s="168"/>
      <c r="CH6" s="168"/>
      <c r="CI6" s="168"/>
      <c r="CJ6" s="168"/>
      <c r="CK6" s="168"/>
      <c r="CL6" s="168"/>
      <c r="CM6" s="168"/>
      <c r="CN6" s="168"/>
      <c r="CO6" s="168"/>
      <c r="CP6" s="168"/>
      <c r="CQ6" s="168"/>
      <c r="CR6" s="168"/>
      <c r="CS6" s="168"/>
      <c r="CT6" s="168"/>
      <c r="CU6" s="168"/>
      <c r="CV6" s="168"/>
      <c r="CW6" s="168"/>
      <c r="CX6" s="168"/>
      <c r="CY6" s="168"/>
      <c r="CZ6" s="168"/>
      <c r="DA6" s="168"/>
    </row>
    <row r="7" spans="1:105" ht="13.5" customHeight="1" x14ac:dyDescent="0.2">
      <c r="A7" s="573" t="s">
        <v>333</v>
      </c>
      <c r="B7" s="573"/>
      <c r="C7" s="573"/>
      <c r="F7" s="573" t="s">
        <v>334</v>
      </c>
      <c r="G7" s="573"/>
      <c r="H7" s="573"/>
      <c r="J7" s="170"/>
      <c r="W7" s="163"/>
      <c r="X7" s="163" t="str">
        <f>"Налог, взимаемый с налогоплательщиков, выбравших в качестве объекта налогообложения доходы ("&amp;M12&amp;" руб.)"</f>
        <v>Налог, взимаемый с налогоплательщиков, выбравших в качестве объекта налогообложения доходы (3319-92 руб.)</v>
      </c>
      <c r="AC7" s="163"/>
      <c r="AD7" s="163"/>
      <c r="AE7" s="163"/>
      <c r="AF7" s="163"/>
    </row>
    <row r="8" spans="1:105" ht="14.45" customHeight="1" x14ac:dyDescent="0.2">
      <c r="W8" s="163"/>
      <c r="X8" s="219" t="str">
        <f>"Страховые взносы на ОПС в фиксированном размере, зачисляемые в бюджет ПФР на выплату страховой части трудовой пенсии. Регистрационный номер в ПФР "&amp;X12</f>
        <v>Страховые взносы на ОПС в фиксированном размере, зачисляемые в бюджет ПФР на выплату страховой части трудовой пенсии. Регистрационный номер в ПФР 060-017-031111</v>
      </c>
      <c r="AC8" s="163"/>
      <c r="AD8" s="163"/>
      <c r="AE8" s="163"/>
      <c r="AF8" s="163"/>
    </row>
    <row r="9" spans="1:105" ht="20.100000000000001" customHeight="1" x14ac:dyDescent="0.2">
      <c r="A9" s="171" t="s">
        <v>335</v>
      </c>
      <c r="B9" s="171"/>
      <c r="G9" s="171"/>
      <c r="I9" s="572">
        <f ca="1">'Расчет налога и взносов'!AA2</f>
        <v>41367.460703935183</v>
      </c>
      <c r="J9" s="420"/>
      <c r="K9" s="420"/>
      <c r="L9" s="420"/>
      <c r="M9" s="420"/>
      <c r="P9" s="172"/>
      <c r="Q9" s="172"/>
      <c r="S9" s="172"/>
      <c r="V9" s="173" t="s">
        <v>330</v>
      </c>
      <c r="W9" s="163"/>
      <c r="X9" s="219" t="str">
        <f>"Страховые взносы на ОПС в фиксированном размере, зачисляемые в бюджет ПФР на выплату накопительной части трудовой пенсии. Регистрационный номер в ПФР "&amp;X12</f>
        <v>Страховые взносы на ОПС в фиксированном размере, зачисляемые в бюджет ПФР на выплату накопительной части трудовой пенсии. Регистрационный номер в ПФР 060-017-031111</v>
      </c>
      <c r="AC9" s="163"/>
      <c r="AD9" s="163"/>
      <c r="AE9" s="163"/>
      <c r="AF9" s="163"/>
    </row>
    <row r="10" spans="1:105" ht="14.25" customHeight="1" x14ac:dyDescent="0.2">
      <c r="I10" s="573" t="s">
        <v>101</v>
      </c>
      <c r="J10" s="573"/>
      <c r="K10" s="573"/>
      <c r="L10" s="573"/>
      <c r="M10" s="573"/>
      <c r="O10" s="174"/>
      <c r="P10" s="169" t="s">
        <v>336</v>
      </c>
      <c r="Q10" s="169"/>
      <c r="R10" s="174"/>
      <c r="S10" s="169"/>
      <c r="U10" s="175"/>
      <c r="W10" s="163"/>
      <c r="X10" s="219" t="str">
        <f>"Страховые взносы на ОМС в бюджет ФФОМС. Регистрационный номер в ПФР "&amp;X12</f>
        <v>Страховые взносы на ОМС в бюджет ФФОМС. Регистрационный номер в ПФР 060-017-031111</v>
      </c>
      <c r="AC10" s="163"/>
      <c r="AD10" s="163"/>
      <c r="AE10" s="163"/>
      <c r="AF10" s="163"/>
    </row>
    <row r="11" spans="1:105" ht="43.5" customHeight="1" x14ac:dyDescent="0.2">
      <c r="A11" s="176" t="s">
        <v>337</v>
      </c>
      <c r="B11" s="555" t="s">
        <v>338</v>
      </c>
      <c r="C11" s="555"/>
      <c r="D11" s="555"/>
      <c r="E11" s="555"/>
      <c r="F11" s="555"/>
      <c r="G11" s="555"/>
      <c r="H11" s="555"/>
      <c r="I11" s="555"/>
      <c r="J11" s="555"/>
      <c r="K11" s="555"/>
      <c r="L11" s="555"/>
      <c r="M11" s="555"/>
      <c r="N11" s="555"/>
      <c r="O11" s="555"/>
      <c r="P11" s="555"/>
      <c r="Q11" s="555"/>
      <c r="R11" s="555"/>
      <c r="S11" s="555"/>
      <c r="T11" s="555"/>
      <c r="U11" s="555"/>
      <c r="V11" s="555"/>
      <c r="W11" s="163"/>
      <c r="AC11" s="163"/>
      <c r="AD11" s="163"/>
      <c r="AE11" s="163"/>
      <c r="AF11" s="163"/>
    </row>
    <row r="12" spans="1:105" ht="15" customHeight="1" x14ac:dyDescent="0.2">
      <c r="A12" s="556" t="str">
        <f>"ИНН "&amp;X13</f>
        <v>ИНН 501805011111</v>
      </c>
      <c r="B12" s="556"/>
      <c r="C12" s="556"/>
      <c r="D12" s="556"/>
      <c r="E12" s="556"/>
      <c r="F12" s="557" t="s">
        <v>339</v>
      </c>
      <c r="G12" s="557"/>
      <c r="H12" s="557"/>
      <c r="I12" s="557"/>
      <c r="J12" s="557"/>
      <c r="K12" s="535" t="s">
        <v>52</v>
      </c>
      <c r="L12" s="535"/>
      <c r="M12" s="558" t="s">
        <v>340</v>
      </c>
      <c r="N12" s="559"/>
      <c r="O12" s="559"/>
      <c r="P12" s="559"/>
      <c r="Q12" s="559"/>
      <c r="R12" s="559"/>
      <c r="S12" s="559"/>
      <c r="T12" s="559"/>
      <c r="U12" s="559"/>
      <c r="V12" s="559"/>
      <c r="X12" s="163" t="str">
        <f>'Карточка ИП'!CA48&amp;'Карточка ИП'!CD48&amp;'Карточка ИП'!CG48&amp;"-"&amp;'Карточка ИП'!CM48&amp;'Карточка ИП'!CP48&amp;'Карточка ИП'!CS48&amp;"-"&amp;'Карточка ИП'!CY48&amp;'Карточка ИП'!DB48&amp;'Карточка ИП'!DE48&amp;'Карточка ИП'!DH48&amp;'Карточка ИП'!DK48&amp;'Карточка ИП'!DN48</f>
        <v>060-017-031111</v>
      </c>
    </row>
    <row r="13" spans="1:105" ht="16.5" customHeight="1" x14ac:dyDescent="0.2">
      <c r="A13" s="562" t="str">
        <f>'Карточка ИП'!AU5</f>
        <v>Воробьянинов Ипполит Матвеевич</v>
      </c>
      <c r="B13" s="562"/>
      <c r="C13" s="562"/>
      <c r="D13" s="562"/>
      <c r="E13" s="562"/>
      <c r="F13" s="562"/>
      <c r="G13" s="562"/>
      <c r="H13" s="562"/>
      <c r="I13" s="562"/>
      <c r="J13" s="562"/>
      <c r="K13" s="535"/>
      <c r="L13" s="535"/>
      <c r="M13" s="560"/>
      <c r="N13" s="561"/>
      <c r="O13" s="561"/>
      <c r="P13" s="561"/>
      <c r="Q13" s="561"/>
      <c r="R13" s="561"/>
      <c r="S13" s="561"/>
      <c r="T13" s="561"/>
      <c r="U13" s="561"/>
      <c r="V13" s="561"/>
      <c r="X13" s="163" t="str">
        <f>ИНН1&amp;ИНН2&amp;ИНН3&amp;ИНН4&amp;ИНН5&amp;ИНН6&amp;ИНН7&amp;ИНН8&amp;ИНН9&amp;ИНН10&amp;ИНН11&amp;ИНН12</f>
        <v>501805011111</v>
      </c>
    </row>
    <row r="14" spans="1:105" ht="43.5" customHeight="1" x14ac:dyDescent="0.2">
      <c r="A14" s="562"/>
      <c r="B14" s="562"/>
      <c r="C14" s="562"/>
      <c r="D14" s="562"/>
      <c r="E14" s="562"/>
      <c r="F14" s="562"/>
      <c r="G14" s="562"/>
      <c r="H14" s="562"/>
      <c r="I14" s="562"/>
      <c r="J14" s="562"/>
      <c r="K14" s="535" t="s">
        <v>341</v>
      </c>
      <c r="L14" s="535"/>
      <c r="M14" s="563" t="str">
        <f>'Карточка ИП'!W34</f>
        <v>4080281020263000000000</v>
      </c>
      <c r="N14" s="564"/>
      <c r="O14" s="564"/>
      <c r="P14" s="564"/>
      <c r="Q14" s="564"/>
      <c r="R14" s="564"/>
      <c r="S14" s="564"/>
      <c r="T14" s="564"/>
      <c r="U14" s="564"/>
      <c r="V14" s="564"/>
    </row>
    <row r="15" spans="1:105" ht="12.75" customHeight="1" x14ac:dyDescent="0.2">
      <c r="A15" s="537" t="s">
        <v>315</v>
      </c>
      <c r="B15" s="537"/>
      <c r="C15" s="537"/>
      <c r="D15" s="537"/>
      <c r="E15" s="537"/>
      <c r="F15" s="537"/>
      <c r="G15" s="537"/>
      <c r="H15" s="537"/>
      <c r="I15" s="537"/>
      <c r="J15" s="537"/>
      <c r="K15" s="535"/>
      <c r="L15" s="535"/>
      <c r="M15" s="565"/>
      <c r="N15" s="566"/>
      <c r="O15" s="566"/>
      <c r="P15" s="566"/>
      <c r="Q15" s="566"/>
      <c r="R15" s="566"/>
      <c r="S15" s="566"/>
      <c r="T15" s="566"/>
      <c r="U15" s="566"/>
      <c r="V15" s="566"/>
      <c r="X15" s="164" t="str">
        <f>'Карточка ИП'!CP37&amp;'Карточка ИП'!CS37&amp;'Карточка ИП'!CV37&amp;'Карточка ИП'!CY37&amp;'Карточка ИП'!DB37&amp;'Карточка ИП'!DE37&amp;'Карточка ИП'!DH37&amp;'Карточка ИП'!DK37&amp;'Карточка ИП'!DN37</f>
        <v>044525593</v>
      </c>
      <c r="Y15" s="164"/>
    </row>
    <row r="16" spans="1:105" ht="15.75" customHeight="1" x14ac:dyDescent="0.2">
      <c r="A16" s="567" t="str">
        <f>'Карточка ИП'!J30</f>
        <v>ОАО "Альфа-Банк" г. Москва</v>
      </c>
      <c r="B16" s="567"/>
      <c r="C16" s="567"/>
      <c r="D16" s="567"/>
      <c r="E16" s="567"/>
      <c r="F16" s="567"/>
      <c r="G16" s="567"/>
      <c r="H16" s="567"/>
      <c r="I16" s="567"/>
      <c r="J16" s="567"/>
      <c r="K16" s="550" t="s">
        <v>219</v>
      </c>
      <c r="L16" s="550"/>
      <c r="M16" s="568" t="str">
        <f>X15</f>
        <v>044525593</v>
      </c>
      <c r="N16" s="569"/>
      <c r="O16" s="569"/>
      <c r="P16" s="569"/>
      <c r="Q16" s="569"/>
      <c r="R16" s="569"/>
      <c r="S16" s="569"/>
      <c r="T16" s="569"/>
      <c r="U16" s="569"/>
      <c r="V16" s="569"/>
      <c r="X16" s="529" t="s">
        <v>358</v>
      </c>
      <c r="Y16" s="529"/>
      <c r="Z16" s="529"/>
      <c r="AA16" s="529"/>
      <c r="AB16" s="529"/>
      <c r="AC16" s="529"/>
      <c r="AD16" s="529"/>
    </row>
    <row r="17" spans="1:28" ht="14.25" customHeight="1" x14ac:dyDescent="0.2">
      <c r="A17" s="567"/>
      <c r="B17" s="567"/>
      <c r="C17" s="567"/>
      <c r="D17" s="567"/>
      <c r="E17" s="567"/>
      <c r="F17" s="567"/>
      <c r="G17" s="567"/>
      <c r="H17" s="567"/>
      <c r="I17" s="567"/>
      <c r="J17" s="567"/>
      <c r="K17" s="535" t="s">
        <v>341</v>
      </c>
      <c r="L17" s="535"/>
      <c r="M17" s="570" t="str">
        <f>'Карточка ИП'!CG38</f>
        <v>30101810200000000593</v>
      </c>
      <c r="N17" s="571"/>
      <c r="O17" s="571"/>
      <c r="P17" s="571"/>
      <c r="Q17" s="571"/>
      <c r="R17" s="571"/>
      <c r="S17" s="571"/>
      <c r="T17" s="571"/>
      <c r="U17" s="571"/>
      <c r="V17" s="571"/>
      <c r="X17" s="161"/>
    </row>
    <row r="18" spans="1:28" ht="16.5" customHeight="1" x14ac:dyDescent="0.2">
      <c r="A18" s="537" t="s">
        <v>316</v>
      </c>
      <c r="B18" s="537"/>
      <c r="C18" s="537"/>
      <c r="D18" s="537"/>
      <c r="E18" s="537"/>
      <c r="F18" s="537"/>
      <c r="G18" s="537"/>
      <c r="H18" s="537"/>
      <c r="I18" s="537"/>
      <c r="J18" s="537"/>
      <c r="K18" s="535"/>
      <c r="L18" s="535"/>
      <c r="M18" s="571"/>
      <c r="N18" s="571"/>
      <c r="O18" s="571"/>
      <c r="P18" s="571"/>
      <c r="Q18" s="571"/>
      <c r="R18" s="571"/>
      <c r="S18" s="571"/>
      <c r="T18" s="571"/>
      <c r="U18" s="571"/>
      <c r="V18" s="571"/>
      <c r="X18" s="527" t="s">
        <v>360</v>
      </c>
      <c r="Y18" s="527"/>
      <c r="Z18" s="527"/>
      <c r="AA18" s="527"/>
      <c r="AB18" s="527"/>
    </row>
    <row r="19" spans="1:28" ht="15.75" customHeight="1" x14ac:dyDescent="0.2">
      <c r="A19" s="549" t="s">
        <v>351</v>
      </c>
      <c r="B19" s="549"/>
      <c r="C19" s="549"/>
      <c r="D19" s="549"/>
      <c r="E19" s="549"/>
      <c r="F19" s="549"/>
      <c r="G19" s="549"/>
      <c r="H19" s="549"/>
      <c r="I19" s="549"/>
      <c r="J19" s="549"/>
      <c r="K19" s="550" t="s">
        <v>219</v>
      </c>
      <c r="L19" s="550"/>
      <c r="M19" s="553" t="s">
        <v>342</v>
      </c>
      <c r="N19" s="554"/>
      <c r="O19" s="554"/>
      <c r="P19" s="554"/>
      <c r="Q19" s="554"/>
      <c r="R19" s="554"/>
      <c r="S19" s="554"/>
      <c r="T19" s="554"/>
      <c r="U19" s="554"/>
      <c r="V19" s="554"/>
      <c r="X19" s="161"/>
    </row>
    <row r="20" spans="1:28" ht="20.25" customHeight="1" x14ac:dyDescent="0.2">
      <c r="A20" s="549"/>
      <c r="B20" s="549"/>
      <c r="C20" s="549"/>
      <c r="D20" s="549"/>
      <c r="E20" s="549"/>
      <c r="F20" s="549"/>
      <c r="G20" s="549"/>
      <c r="H20" s="549"/>
      <c r="I20" s="549"/>
      <c r="J20" s="549"/>
      <c r="K20" s="535" t="s">
        <v>341</v>
      </c>
      <c r="L20" s="535"/>
      <c r="M20" s="536" t="s">
        <v>343</v>
      </c>
      <c r="N20" s="536"/>
      <c r="O20" s="536"/>
      <c r="P20" s="536"/>
      <c r="Q20" s="536"/>
      <c r="R20" s="536"/>
      <c r="S20" s="536"/>
      <c r="T20" s="536"/>
      <c r="U20" s="536"/>
      <c r="V20" s="536"/>
      <c r="X20" s="528" t="s">
        <v>359</v>
      </c>
      <c r="Y20" s="528"/>
      <c r="Z20" s="528"/>
      <c r="AA20" s="528"/>
      <c r="AB20" s="528"/>
    </row>
    <row r="21" spans="1:28" ht="10.5" customHeight="1" x14ac:dyDescent="0.2">
      <c r="A21" s="537" t="s">
        <v>317</v>
      </c>
      <c r="B21" s="537"/>
      <c r="C21" s="537"/>
      <c r="D21" s="537"/>
      <c r="E21" s="537"/>
      <c r="F21" s="537"/>
      <c r="G21" s="537"/>
      <c r="H21" s="537"/>
      <c r="I21" s="537"/>
      <c r="J21" s="537"/>
      <c r="K21" s="535"/>
      <c r="L21" s="535"/>
      <c r="M21" s="536"/>
      <c r="N21" s="536"/>
      <c r="O21" s="536"/>
      <c r="P21" s="536"/>
      <c r="Q21" s="536"/>
      <c r="R21" s="536"/>
      <c r="S21" s="536"/>
      <c r="T21" s="536"/>
      <c r="U21" s="536"/>
      <c r="V21" s="536"/>
    </row>
    <row r="22" spans="1:28" ht="14.45" customHeight="1" x14ac:dyDescent="0.2">
      <c r="A22" s="548" t="s">
        <v>348</v>
      </c>
      <c r="B22" s="548"/>
      <c r="C22" s="548"/>
      <c r="D22" s="548"/>
      <c r="E22" s="548"/>
      <c r="F22" s="538" t="s">
        <v>349</v>
      </c>
      <c r="G22" s="538"/>
      <c r="H22" s="538"/>
      <c r="I22" s="538"/>
      <c r="J22" s="538"/>
      <c r="K22" s="535" t="s">
        <v>341</v>
      </c>
      <c r="L22" s="535"/>
      <c r="M22" s="539" t="s">
        <v>344</v>
      </c>
      <c r="N22" s="539"/>
      <c r="O22" s="539"/>
      <c r="P22" s="539"/>
      <c r="Q22" s="539"/>
      <c r="R22" s="539"/>
      <c r="S22" s="539"/>
      <c r="T22" s="539"/>
      <c r="U22" s="539"/>
      <c r="V22" s="539"/>
    </row>
    <row r="23" spans="1:28" ht="31.35" customHeight="1" x14ac:dyDescent="0.2">
      <c r="A23" s="545" t="s">
        <v>345</v>
      </c>
      <c r="B23" s="545"/>
      <c r="C23" s="545"/>
      <c r="D23" s="545"/>
      <c r="E23" s="545"/>
      <c r="F23" s="545"/>
      <c r="G23" s="545"/>
      <c r="H23" s="545"/>
      <c r="I23" s="545"/>
      <c r="J23" s="545"/>
      <c r="K23" s="535"/>
      <c r="L23" s="535"/>
      <c r="M23" s="539"/>
      <c r="N23" s="539"/>
      <c r="O23" s="539"/>
      <c r="P23" s="539"/>
      <c r="Q23" s="539"/>
      <c r="R23" s="539"/>
      <c r="S23" s="539"/>
      <c r="T23" s="539"/>
      <c r="U23" s="539"/>
      <c r="V23" s="539"/>
    </row>
    <row r="24" spans="1:28" ht="15" customHeight="1" x14ac:dyDescent="0.2">
      <c r="A24" s="545"/>
      <c r="B24" s="545"/>
      <c r="C24" s="545"/>
      <c r="D24" s="545"/>
      <c r="E24" s="545"/>
      <c r="F24" s="545"/>
      <c r="G24" s="545"/>
      <c r="H24" s="545"/>
      <c r="I24" s="545"/>
      <c r="J24" s="545"/>
      <c r="K24" s="533" t="s">
        <v>318</v>
      </c>
      <c r="L24" s="533"/>
      <c r="M24" s="547" t="s">
        <v>331</v>
      </c>
      <c r="N24" s="547"/>
      <c r="O24" s="547"/>
      <c r="P24" s="551" t="s">
        <v>319</v>
      </c>
      <c r="Q24" s="551"/>
      <c r="R24" s="551"/>
      <c r="S24" s="552" t="s">
        <v>343</v>
      </c>
      <c r="T24" s="552"/>
      <c r="U24" s="552"/>
      <c r="V24" s="552"/>
    </row>
    <row r="25" spans="1:28" ht="14.25" customHeight="1" x14ac:dyDescent="0.2">
      <c r="A25" s="545"/>
      <c r="B25" s="545"/>
      <c r="C25" s="545"/>
      <c r="D25" s="545"/>
      <c r="E25" s="545"/>
      <c r="F25" s="545"/>
      <c r="G25" s="545"/>
      <c r="H25" s="545"/>
      <c r="I25" s="545"/>
      <c r="J25" s="545"/>
      <c r="K25" s="533" t="s">
        <v>320</v>
      </c>
      <c r="L25" s="533"/>
      <c r="M25" s="532"/>
      <c r="N25" s="532"/>
      <c r="O25" s="532"/>
      <c r="P25" s="533" t="s">
        <v>321</v>
      </c>
      <c r="Q25" s="533"/>
      <c r="R25" s="533"/>
      <c r="S25" s="534" t="s">
        <v>142</v>
      </c>
      <c r="T25" s="534"/>
      <c r="U25" s="534"/>
      <c r="V25" s="534"/>
    </row>
    <row r="26" spans="1:28" ht="3.6" customHeight="1" x14ac:dyDescent="0.2">
      <c r="A26" s="545"/>
      <c r="B26" s="545"/>
      <c r="C26" s="545"/>
      <c r="D26" s="545"/>
      <c r="E26" s="545"/>
      <c r="F26" s="545"/>
      <c r="G26" s="545"/>
      <c r="H26" s="545"/>
      <c r="I26" s="545"/>
      <c r="J26" s="545"/>
      <c r="K26" s="533" t="s">
        <v>217</v>
      </c>
      <c r="L26" s="533"/>
      <c r="M26" s="542"/>
      <c r="N26" s="542"/>
      <c r="O26" s="542"/>
      <c r="P26" s="533" t="s">
        <v>323</v>
      </c>
      <c r="Q26" s="533"/>
      <c r="R26" s="533"/>
      <c r="S26" s="546"/>
      <c r="T26" s="546"/>
      <c r="U26" s="546"/>
      <c r="V26" s="546"/>
    </row>
    <row r="27" spans="1:28" ht="11.45" customHeight="1" x14ac:dyDescent="0.2">
      <c r="A27" s="537" t="s">
        <v>322</v>
      </c>
      <c r="B27" s="537"/>
      <c r="C27" s="537"/>
      <c r="D27" s="537"/>
      <c r="E27" s="537"/>
      <c r="F27" s="537"/>
      <c r="G27" s="537"/>
      <c r="H27" s="537"/>
      <c r="I27" s="537"/>
      <c r="J27" s="537"/>
      <c r="K27" s="533"/>
      <c r="L27" s="533"/>
      <c r="M27" s="542"/>
      <c r="N27" s="542"/>
      <c r="O27" s="542"/>
      <c r="P27" s="533"/>
      <c r="Q27" s="533"/>
      <c r="R27" s="533"/>
      <c r="S27" s="546"/>
      <c r="T27" s="546"/>
      <c r="U27" s="546"/>
      <c r="V27" s="546"/>
    </row>
    <row r="28" spans="1:28" ht="15.2" customHeight="1" x14ac:dyDescent="0.2">
      <c r="A28" s="540" t="str">
        <f>IF(J2=Y3,Z3,IF(J2=Y4,Z4,IF(J2=Y5,Z5,IF(J2=Y6,Z6,))))</f>
        <v>18210501011011000110</v>
      </c>
      <c r="B28" s="540" t="e">
        <f>IF(#REF!=B9,C9,IF(#REF!=B10,C10,IF(#REF!=B11,C11,IF(#REF!=B12,C12,))))</f>
        <v>#REF!</v>
      </c>
      <c r="C28" s="540" t="e">
        <f>IF(#REF!=C9,D9,IF(#REF!=C10,D10,IF(#REF!=C11,D11,IF(#REF!=C12,D12,))))</f>
        <v>#REF!</v>
      </c>
      <c r="D28" s="540" t="e">
        <f>IF(#REF!=D9,E9,IF(#REF!=D10,E10,IF(#REF!=D11,E11,IF(#REF!=D12,E12,))))</f>
        <v>#REF!</v>
      </c>
      <c r="E28" s="540" t="str">
        <f>'Карточка ИП'!CJ12&amp;'Карточка ИП'!CM12&amp;'Карточка ИП'!CP12&amp;'Карточка ИП'!CS12&amp;'Карточка ИП'!CV12&amp;'Карточка ИП'!CY12&amp;'Карточка ИП'!DB12&amp;'Карточка ИП'!DE12&amp;'Карточка ИП'!DH1212&amp;'Карточка ИП'!DK12&amp;'Карточка ИП'!DN12</f>
        <v>4643400000</v>
      </c>
      <c r="F28" s="540"/>
      <c r="G28" s="540"/>
      <c r="H28" s="177" t="s">
        <v>346</v>
      </c>
      <c r="I28" s="541" t="str">
        <f ca="1">IF(U28="АВ","КВ.0"&amp;('Расчет налога и взносов'!AC1-1)&amp;".2013","ГД.00.2013")</f>
        <v>КВ.01.2013</v>
      </c>
      <c r="J28" s="541"/>
      <c r="K28" s="541"/>
      <c r="L28" s="531" t="s">
        <v>73</v>
      </c>
      <c r="M28" s="531"/>
      <c r="N28" s="531"/>
      <c r="O28" s="531"/>
      <c r="P28" s="531"/>
      <c r="Q28" s="531">
        <f ca="1">IF(U28="НС","30.04.2014",0)</f>
        <v>0</v>
      </c>
      <c r="R28" s="531"/>
      <c r="S28" s="531"/>
      <c r="T28" s="531"/>
      <c r="U28" s="469" t="str">
        <f ca="1">IF(OR(J2=Y4,J2=Y5,J2=Y6),"ВЗ",IF(AND(J2=Y3,'Расчет налога и взносов'!AA1=2014),"НС","АВ"))</f>
        <v>АВ</v>
      </c>
      <c r="V28" s="469"/>
    </row>
    <row r="29" spans="1:28" ht="72.95" customHeight="1" x14ac:dyDescent="0.2">
      <c r="A29" s="543" t="str">
        <f>IF(J2=Y3,X7,IF(J2=Y4,X8,IF(J2=Y5,X9,IF(J2=Y6,X10,))))</f>
        <v>Налог, взимаемый с налогоплательщиков, выбравших в качестве объекта налогообложения доходы (3319-92 руб.)</v>
      </c>
      <c r="B29" s="543"/>
      <c r="C29" s="543"/>
      <c r="D29" s="543"/>
      <c r="E29" s="543"/>
      <c r="F29" s="543"/>
      <c r="G29" s="543"/>
      <c r="H29" s="543"/>
      <c r="I29" s="543"/>
      <c r="J29" s="543"/>
      <c r="K29" s="543"/>
      <c r="L29" s="543"/>
      <c r="M29" s="543"/>
      <c r="N29" s="543"/>
      <c r="O29" s="543"/>
      <c r="P29" s="543"/>
      <c r="Q29" s="543"/>
      <c r="R29" s="543"/>
      <c r="S29" s="543"/>
      <c r="T29" s="543"/>
      <c r="U29" s="543"/>
      <c r="V29" s="543"/>
    </row>
    <row r="30" spans="1:28" ht="12.6" customHeight="1" x14ac:dyDescent="0.2">
      <c r="A30" s="530" t="s">
        <v>324</v>
      </c>
      <c r="B30" s="530"/>
      <c r="C30" s="530"/>
      <c r="D30" s="530"/>
      <c r="E30" s="530"/>
      <c r="F30" s="530"/>
      <c r="G30" s="530"/>
      <c r="H30" s="530"/>
      <c r="I30" s="530"/>
      <c r="J30" s="530"/>
      <c r="K30" s="530"/>
      <c r="L30" s="530"/>
      <c r="M30" s="530"/>
      <c r="N30" s="530"/>
      <c r="O30" s="530"/>
      <c r="P30" s="530"/>
      <c r="Q30" s="530"/>
      <c r="R30" s="530"/>
      <c r="S30" s="530"/>
      <c r="T30" s="530"/>
      <c r="U30" s="530"/>
      <c r="V30" s="530"/>
    </row>
    <row r="31" spans="1:28" ht="10.5" customHeight="1" x14ac:dyDescent="0.2">
      <c r="B31" s="178"/>
      <c r="G31" s="544" t="s">
        <v>325</v>
      </c>
      <c r="H31" s="544"/>
      <c r="I31" s="544"/>
      <c r="J31" s="544"/>
      <c r="K31" s="544"/>
      <c r="L31" s="544"/>
      <c r="M31" s="544"/>
      <c r="P31" s="161" t="s">
        <v>326</v>
      </c>
    </row>
    <row r="32" spans="1:28" ht="33" customHeight="1" x14ac:dyDescent="0.2">
      <c r="B32" s="179" t="s">
        <v>102</v>
      </c>
      <c r="G32" s="530"/>
      <c r="H32" s="530"/>
      <c r="I32" s="530"/>
      <c r="J32" s="530"/>
      <c r="K32" s="530"/>
      <c r="L32" s="530"/>
      <c r="M32" s="530"/>
    </row>
    <row r="33" spans="7:13" ht="42" customHeight="1" x14ac:dyDescent="0.2">
      <c r="G33" s="530"/>
      <c r="H33" s="530"/>
      <c r="I33" s="530"/>
      <c r="J33" s="530"/>
      <c r="K33" s="530"/>
      <c r="L33" s="530"/>
      <c r="M33" s="530"/>
    </row>
  </sheetData>
  <sheetProtection password="9545" sheet="1" objects="1" scenarios="1" selectLockedCells="1"/>
  <customSheetViews>
    <customSheetView guid="{6FC1B69A-BC8B-4604-944B-6372D0B618C1}" showRuler="0">
      <selection activeCell="J2" sqref="J2:L2"/>
      <pageMargins left="0.7" right="0.7" top="0.75" bottom="0.75" header="0.3" footer="0.3"/>
      <headerFooter alignWithMargins="0"/>
    </customSheetView>
    <customSheetView guid="{6E2ACC73-2521-441F-B10D-4DAD28BFFDFA}">
      <selection activeCell="AA20" sqref="AA20"/>
      <pageMargins left="0.7" right="0.7" top="0.75" bottom="0.75" header="0.3" footer="0.3"/>
    </customSheetView>
  </customSheetViews>
  <mergeCells count="63">
    <mergeCell ref="B2:I2"/>
    <mergeCell ref="I9:M9"/>
    <mergeCell ref="I10:M10"/>
    <mergeCell ref="A4:V4"/>
    <mergeCell ref="A6:C6"/>
    <mergeCell ref="F6:H6"/>
    <mergeCell ref="T6:V6"/>
    <mergeCell ref="A7:C7"/>
    <mergeCell ref="F7:H7"/>
    <mergeCell ref="J2:L2"/>
    <mergeCell ref="A16:J17"/>
    <mergeCell ref="K16:L16"/>
    <mergeCell ref="M16:V16"/>
    <mergeCell ref="K17:L18"/>
    <mergeCell ref="M17:V18"/>
    <mergeCell ref="A18:J18"/>
    <mergeCell ref="B11:V11"/>
    <mergeCell ref="A12:E12"/>
    <mergeCell ref="F12:J12"/>
    <mergeCell ref="K12:L13"/>
    <mergeCell ref="M12:V13"/>
    <mergeCell ref="A13:J14"/>
    <mergeCell ref="K14:L15"/>
    <mergeCell ref="M14:V15"/>
    <mergeCell ref="A15:J15"/>
    <mergeCell ref="A22:E22"/>
    <mergeCell ref="A19:J20"/>
    <mergeCell ref="K19:L19"/>
    <mergeCell ref="P24:R24"/>
    <mergeCell ref="S24:V24"/>
    <mergeCell ref="M19:V19"/>
    <mergeCell ref="G33:M33"/>
    <mergeCell ref="A27:J27"/>
    <mergeCell ref="A28:D28"/>
    <mergeCell ref="E28:G28"/>
    <mergeCell ref="I28:K28"/>
    <mergeCell ref="L28:P28"/>
    <mergeCell ref="K26:L27"/>
    <mergeCell ref="M26:O27"/>
    <mergeCell ref="A29:V29"/>
    <mergeCell ref="A30:V30"/>
    <mergeCell ref="G31:M31"/>
    <mergeCell ref="A23:J26"/>
    <mergeCell ref="S26:V27"/>
    <mergeCell ref="K24:L24"/>
    <mergeCell ref="P26:R27"/>
    <mergeCell ref="M24:O24"/>
    <mergeCell ref="X18:AB18"/>
    <mergeCell ref="X20:AB20"/>
    <mergeCell ref="X16:AD16"/>
    <mergeCell ref="G32:M32"/>
    <mergeCell ref="Q28:T28"/>
    <mergeCell ref="M25:O25"/>
    <mergeCell ref="P25:R25"/>
    <mergeCell ref="S25:V25"/>
    <mergeCell ref="K25:L25"/>
    <mergeCell ref="U28:V28"/>
    <mergeCell ref="K20:L21"/>
    <mergeCell ref="M20:V21"/>
    <mergeCell ref="A21:J21"/>
    <mergeCell ref="F22:J22"/>
    <mergeCell ref="K22:L23"/>
    <mergeCell ref="M22:V23"/>
  </mergeCells>
  <phoneticPr fontId="7" type="noConversion"/>
  <dataValidations count="1">
    <dataValidation type="list" allowBlank="1" showInputMessage="1" showErrorMessage="1" sqref="J2:L2">
      <formula1>$Y$3:$Y$6</formula1>
    </dataValidation>
  </dataValidations>
  <hyperlinks>
    <hyperlink ref="X20:AB20" r:id="rId1" display="ОПС, ОМС: Пенсионный фонд России"/>
    <hyperlink ref="X18:AB18" r:id="rId2" display="УСН: Федеральная налоговая служба России"/>
  </hyperlinks>
  <pageMargins left="0.7" right="0.7" top="0.75" bottom="0.75" header="0.3" footer="0.3"/>
  <pageSetup paperSize="9" orientation="portrait" r:id="rId3"/>
  <ignoredErrors>
    <ignoredError sqref="S25 T6 V9 M19 M22 L28 M24 Z3 Z6 Z4:Z5" numberStoredAsText="1"/>
  </ignoredErrors>
  <drawing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8">
    <pageSetUpPr fitToPage="1"/>
  </sheetPr>
  <dimension ref="A1:DP79"/>
  <sheetViews>
    <sheetView showGridLines="0" showRowColHeaders="0" zoomScaleNormal="100" zoomScaleSheetLayoutView="100" workbookViewId="0">
      <selection activeCell="AE67" sqref="AE67:AG68"/>
    </sheetView>
  </sheetViews>
  <sheetFormatPr defaultColWidth="0.85546875" defaultRowHeight="12" x14ac:dyDescent="0.2"/>
  <cols>
    <col min="1" max="16384" width="0.85546875" style="3"/>
  </cols>
  <sheetData>
    <row r="1" spans="1:120" s="1" customFormat="1" ht="14.25" customHeight="1" x14ac:dyDescent="0.2">
      <c r="A1" s="579"/>
      <c r="B1" s="579"/>
      <c r="C1" s="579"/>
      <c r="D1" s="9"/>
      <c r="E1" s="9"/>
      <c r="F1" s="9"/>
      <c r="G1" s="9"/>
      <c r="H1" s="9"/>
      <c r="I1" s="9"/>
      <c r="J1" s="9"/>
      <c r="K1" s="9"/>
      <c r="L1" s="9"/>
      <c r="M1" s="9"/>
      <c r="N1" s="9"/>
      <c r="O1" s="9"/>
      <c r="P1" s="9"/>
      <c r="Q1" s="9"/>
      <c r="R1" s="9"/>
      <c r="S1" s="9"/>
      <c r="T1" s="9"/>
      <c r="U1" s="9"/>
      <c r="Y1" s="579"/>
      <c r="Z1" s="579"/>
      <c r="AA1" s="579"/>
      <c r="AC1" s="633" t="s">
        <v>69</v>
      </c>
      <c r="AD1" s="633"/>
      <c r="AE1" s="633"/>
      <c r="AF1" s="633"/>
      <c r="AG1" s="633"/>
      <c r="AH1" s="633"/>
      <c r="AI1" s="633"/>
      <c r="AJ1" s="633"/>
      <c r="AK1" s="631">
        <f>ИНН1</f>
        <v>5</v>
      </c>
      <c r="AL1" s="631"/>
      <c r="AM1" s="631"/>
      <c r="AN1" s="631">
        <f>ИНН2</f>
        <v>0</v>
      </c>
      <c r="AO1" s="631"/>
      <c r="AP1" s="631"/>
      <c r="AQ1" s="631">
        <f>ИНН3</f>
        <v>1</v>
      </c>
      <c r="AR1" s="631"/>
      <c r="AS1" s="631"/>
      <c r="AT1" s="631">
        <f>ИНН4</f>
        <v>8</v>
      </c>
      <c r="AU1" s="631"/>
      <c r="AV1" s="631"/>
      <c r="AW1" s="631">
        <f>ИНН5</f>
        <v>0</v>
      </c>
      <c r="AX1" s="631"/>
      <c r="AY1" s="631"/>
      <c r="AZ1" s="631">
        <f>ИНН6</f>
        <v>5</v>
      </c>
      <c r="BA1" s="631"/>
      <c r="BB1" s="631"/>
      <c r="BC1" s="631">
        <f>ИНН7</f>
        <v>0</v>
      </c>
      <c r="BD1" s="631"/>
      <c r="BE1" s="631"/>
      <c r="BF1" s="631" t="str">
        <f>ИНН8</f>
        <v>1</v>
      </c>
      <c r="BG1" s="631"/>
      <c r="BH1" s="631"/>
      <c r="BI1" s="631">
        <f>ИНН9</f>
        <v>1</v>
      </c>
      <c r="BJ1" s="631"/>
      <c r="BK1" s="631"/>
      <c r="BL1" s="631" t="str">
        <f>ИНН10</f>
        <v>1</v>
      </c>
      <c r="BM1" s="631"/>
      <c r="BN1" s="631"/>
      <c r="BO1" s="631" t="str">
        <f>ИНН11</f>
        <v>1</v>
      </c>
      <c r="BP1" s="631"/>
      <c r="BQ1" s="631"/>
      <c r="BR1" s="631" t="str">
        <f>ИНН12</f>
        <v>1</v>
      </c>
      <c r="BS1" s="631"/>
      <c r="BT1" s="631"/>
      <c r="BW1" s="9"/>
      <c r="BX1" s="9"/>
      <c r="BY1" s="9"/>
      <c r="BZ1" s="9"/>
      <c r="CA1" s="9"/>
      <c r="CB1" s="639" t="s">
        <v>70</v>
      </c>
      <c r="CC1" s="639"/>
      <c r="CD1" s="639"/>
      <c r="CE1" s="639"/>
      <c r="CF1" s="639"/>
      <c r="CG1" s="639"/>
      <c r="CH1" s="639"/>
      <c r="CI1" s="639"/>
      <c r="CJ1" s="639"/>
      <c r="CK1" s="639"/>
      <c r="CL1" s="639"/>
      <c r="CM1" s="639"/>
      <c r="CN1" s="639"/>
      <c r="CO1" s="639"/>
      <c r="CP1" s="639"/>
      <c r="CQ1" s="639"/>
      <c r="CR1" s="639"/>
      <c r="CS1" s="639"/>
      <c r="CT1" s="639"/>
      <c r="CU1" s="639"/>
      <c r="CV1" s="639"/>
      <c r="CW1" s="639"/>
      <c r="CX1" s="639"/>
      <c r="CY1" s="639"/>
      <c r="CZ1" s="639"/>
      <c r="DA1" s="639"/>
      <c r="DB1" s="639"/>
      <c r="DC1" s="639"/>
      <c r="DD1" s="639"/>
      <c r="DE1" s="639"/>
      <c r="DF1" s="639"/>
      <c r="DG1" s="639"/>
      <c r="DH1" s="639"/>
      <c r="DI1" s="639"/>
      <c r="DJ1" s="639"/>
      <c r="DK1" s="639"/>
      <c r="DL1" s="639"/>
      <c r="DM1" s="639"/>
      <c r="DN1" s="639"/>
      <c r="DO1" s="639"/>
      <c r="DP1" s="639"/>
    </row>
    <row r="2" spans="1:120" s="1" customFormat="1" ht="3" customHeight="1" x14ac:dyDescent="0.2">
      <c r="A2" s="10"/>
      <c r="B2" s="10"/>
      <c r="C2" s="10"/>
      <c r="D2" s="9"/>
      <c r="E2" s="9"/>
      <c r="F2" s="9"/>
      <c r="G2" s="9"/>
      <c r="H2" s="9"/>
      <c r="I2" s="9"/>
      <c r="J2" s="9"/>
      <c r="K2" s="9"/>
      <c r="L2" s="9"/>
      <c r="M2" s="9"/>
      <c r="N2" s="9"/>
      <c r="O2" s="9"/>
      <c r="P2" s="9"/>
      <c r="Q2" s="9"/>
      <c r="R2" s="9"/>
      <c r="S2" s="9"/>
      <c r="T2" s="9"/>
      <c r="U2" s="9"/>
      <c r="Y2" s="9"/>
      <c r="Z2" s="9"/>
      <c r="AA2" s="9"/>
      <c r="AC2" s="11"/>
      <c r="AD2" s="11"/>
      <c r="AE2" s="11"/>
      <c r="AF2" s="11"/>
      <c r="AG2" s="11"/>
      <c r="AH2" s="11"/>
      <c r="AI2" s="11"/>
      <c r="AK2" s="632"/>
      <c r="AL2" s="632"/>
      <c r="AM2" s="632"/>
      <c r="AN2" s="632"/>
      <c r="AO2" s="632"/>
      <c r="AP2" s="632"/>
      <c r="AQ2" s="632"/>
      <c r="AR2" s="632"/>
      <c r="AS2" s="632"/>
      <c r="AT2" s="632"/>
      <c r="AU2" s="632"/>
      <c r="AV2" s="632"/>
      <c r="AW2" s="632"/>
      <c r="AX2" s="632"/>
      <c r="AY2" s="632"/>
      <c r="AZ2" s="632"/>
      <c r="BA2" s="632"/>
      <c r="BB2" s="632"/>
      <c r="BC2" s="632"/>
      <c r="BD2" s="632"/>
      <c r="BE2" s="632"/>
      <c r="BF2" s="632"/>
      <c r="BG2" s="632"/>
      <c r="BH2" s="632"/>
      <c r="BI2" s="632"/>
      <c r="BJ2" s="632"/>
      <c r="BK2" s="632"/>
      <c r="BL2" s="632"/>
      <c r="BM2" s="632"/>
      <c r="BN2" s="632"/>
      <c r="BO2" s="632"/>
      <c r="BP2" s="632"/>
      <c r="BQ2" s="632"/>
      <c r="BR2" s="632"/>
      <c r="BS2" s="632"/>
      <c r="BT2" s="632"/>
      <c r="BU2" s="9"/>
      <c r="BV2" s="9"/>
      <c r="BW2" s="9"/>
      <c r="BX2" s="9"/>
      <c r="BY2" s="9"/>
      <c r="BZ2" s="9"/>
      <c r="CA2" s="9"/>
      <c r="CB2" s="639"/>
      <c r="CC2" s="639"/>
      <c r="CD2" s="639"/>
      <c r="CE2" s="639"/>
      <c r="CF2" s="639"/>
      <c r="CG2" s="639"/>
      <c r="CH2" s="639"/>
      <c r="CI2" s="639"/>
      <c r="CJ2" s="639"/>
      <c r="CK2" s="639"/>
      <c r="CL2" s="639"/>
      <c r="CM2" s="639"/>
      <c r="CN2" s="639"/>
      <c r="CO2" s="639"/>
      <c r="CP2" s="639"/>
      <c r="CQ2" s="639"/>
      <c r="CR2" s="639"/>
      <c r="CS2" s="639"/>
      <c r="CT2" s="639"/>
      <c r="CU2" s="639"/>
      <c r="CV2" s="639"/>
      <c r="CW2" s="639"/>
      <c r="CX2" s="639"/>
      <c r="CY2" s="639"/>
      <c r="CZ2" s="639"/>
      <c r="DA2" s="639"/>
      <c r="DB2" s="639"/>
      <c r="DC2" s="639"/>
      <c r="DD2" s="639"/>
      <c r="DE2" s="639"/>
      <c r="DF2" s="639"/>
      <c r="DG2" s="639"/>
      <c r="DH2" s="639"/>
      <c r="DI2" s="639"/>
      <c r="DJ2" s="639"/>
      <c r="DK2" s="639"/>
      <c r="DL2" s="639"/>
      <c r="DM2" s="639"/>
      <c r="DN2" s="639"/>
      <c r="DO2" s="639"/>
      <c r="DP2" s="639"/>
    </row>
    <row r="3" spans="1:120" s="1" customFormat="1" ht="4.5" customHeight="1" x14ac:dyDescent="0.2">
      <c r="A3" s="10"/>
      <c r="B3" s="10"/>
      <c r="C3" s="10"/>
      <c r="D3" s="9"/>
      <c r="E3" s="9"/>
      <c r="F3" s="9"/>
      <c r="G3" s="9"/>
      <c r="H3" s="9"/>
      <c r="I3" s="9"/>
      <c r="J3" s="9"/>
      <c r="K3" s="9"/>
      <c r="L3" s="9"/>
      <c r="M3" s="9"/>
      <c r="N3" s="9"/>
      <c r="O3" s="9"/>
      <c r="P3" s="9"/>
      <c r="Q3" s="9"/>
      <c r="R3" s="9"/>
      <c r="S3" s="9"/>
      <c r="T3" s="9"/>
      <c r="U3" s="9"/>
      <c r="Y3" s="9"/>
      <c r="Z3" s="9"/>
      <c r="AA3" s="9"/>
      <c r="AC3" s="11"/>
      <c r="AD3" s="11"/>
      <c r="AE3" s="11"/>
      <c r="AF3" s="11"/>
      <c r="AG3" s="11"/>
      <c r="AH3" s="11"/>
      <c r="AI3" s="11"/>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639"/>
      <c r="CC3" s="639"/>
      <c r="CD3" s="639"/>
      <c r="CE3" s="639"/>
      <c r="CF3" s="639"/>
      <c r="CG3" s="639"/>
      <c r="CH3" s="639"/>
      <c r="CI3" s="639"/>
      <c r="CJ3" s="639"/>
      <c r="CK3" s="639"/>
      <c r="CL3" s="639"/>
      <c r="CM3" s="639"/>
      <c r="CN3" s="639"/>
      <c r="CO3" s="639"/>
      <c r="CP3" s="639"/>
      <c r="CQ3" s="639"/>
      <c r="CR3" s="639"/>
      <c r="CS3" s="639"/>
      <c r="CT3" s="639"/>
      <c r="CU3" s="639"/>
      <c r="CV3" s="639"/>
      <c r="CW3" s="639"/>
      <c r="CX3" s="639"/>
      <c r="CY3" s="639"/>
      <c r="CZ3" s="639"/>
      <c r="DA3" s="639"/>
      <c r="DB3" s="639"/>
      <c r="DC3" s="639"/>
      <c r="DD3" s="639"/>
      <c r="DE3" s="639"/>
      <c r="DF3" s="639"/>
      <c r="DG3" s="639"/>
      <c r="DH3" s="639"/>
      <c r="DI3" s="639"/>
      <c r="DJ3" s="639"/>
      <c r="DK3" s="639"/>
      <c r="DL3" s="639"/>
      <c r="DM3" s="639"/>
      <c r="DN3" s="639"/>
      <c r="DO3" s="639"/>
      <c r="DP3" s="639"/>
    </row>
    <row r="4" spans="1:120" s="1" customFormat="1" ht="17.25" customHeight="1" x14ac:dyDescent="0.2">
      <c r="A4" s="10"/>
      <c r="B4" s="10"/>
      <c r="C4" s="10"/>
      <c r="D4" s="9"/>
      <c r="E4" s="9"/>
      <c r="F4" s="9"/>
      <c r="G4" s="9"/>
      <c r="H4" s="9"/>
      <c r="I4" s="9"/>
      <c r="J4" s="9"/>
      <c r="K4" s="9"/>
      <c r="L4" s="9"/>
      <c r="M4" s="9"/>
      <c r="N4" s="9"/>
      <c r="O4" s="9"/>
      <c r="P4" s="9"/>
      <c r="Q4" s="9"/>
      <c r="R4" s="9"/>
      <c r="S4" s="9"/>
      <c r="T4" s="9"/>
      <c r="U4" s="9"/>
      <c r="Y4" s="9"/>
      <c r="Z4" s="9"/>
      <c r="AA4" s="9"/>
      <c r="AC4" s="633" t="s">
        <v>71</v>
      </c>
      <c r="AD4" s="633"/>
      <c r="AE4" s="633"/>
      <c r="AF4" s="633"/>
      <c r="AG4" s="633"/>
      <c r="AH4" s="633"/>
      <c r="AI4" s="633"/>
      <c r="AJ4" s="633"/>
      <c r="AK4" s="580"/>
      <c r="AL4" s="580"/>
      <c r="AM4" s="580"/>
      <c r="AN4" s="580"/>
      <c r="AO4" s="580"/>
      <c r="AP4" s="580"/>
      <c r="AQ4" s="580"/>
      <c r="AR4" s="580"/>
      <c r="AS4" s="580"/>
      <c r="AT4" s="580"/>
      <c r="AU4" s="580"/>
      <c r="AV4" s="580"/>
      <c r="AW4" s="580"/>
      <c r="AX4" s="580"/>
      <c r="AY4" s="580"/>
      <c r="AZ4" s="580"/>
      <c r="BA4" s="580"/>
      <c r="BB4" s="580"/>
      <c r="BC4" s="580"/>
      <c r="BD4" s="580"/>
      <c r="BE4" s="580"/>
      <c r="BF4" s="580"/>
      <c r="BG4" s="580"/>
      <c r="BH4" s="580"/>
      <c r="BI4" s="580"/>
      <c r="BJ4" s="580"/>
      <c r="BK4" s="580"/>
      <c r="BL4" s="633" t="s">
        <v>72</v>
      </c>
      <c r="BM4" s="633"/>
      <c r="BN4" s="633"/>
      <c r="BO4" s="633"/>
      <c r="BP4" s="633"/>
      <c r="BQ4" s="633"/>
      <c r="BR4" s="635" t="s">
        <v>73</v>
      </c>
      <c r="BS4" s="635"/>
      <c r="BT4" s="635"/>
      <c r="BU4" s="635" t="s">
        <v>73</v>
      </c>
      <c r="BV4" s="635"/>
      <c r="BW4" s="635"/>
      <c r="BX4" s="635" t="s">
        <v>74</v>
      </c>
      <c r="BY4" s="635"/>
      <c r="BZ4" s="635"/>
      <c r="CA4" s="12"/>
      <c r="CB4" s="639"/>
      <c r="CC4" s="639"/>
      <c r="CD4" s="639"/>
      <c r="CE4" s="639"/>
      <c r="CF4" s="639"/>
      <c r="CG4" s="639"/>
      <c r="CH4" s="639"/>
      <c r="CI4" s="639"/>
      <c r="CJ4" s="639"/>
      <c r="CK4" s="639"/>
      <c r="CL4" s="639"/>
      <c r="CM4" s="639"/>
      <c r="CN4" s="639"/>
      <c r="CO4" s="639"/>
      <c r="CP4" s="639"/>
      <c r="CQ4" s="639"/>
      <c r="CR4" s="639"/>
      <c r="CS4" s="639"/>
      <c r="CT4" s="639"/>
      <c r="CU4" s="639"/>
      <c r="CV4" s="639"/>
      <c r="CW4" s="639"/>
      <c r="CX4" s="639"/>
      <c r="CY4" s="639"/>
      <c r="CZ4" s="639"/>
      <c r="DA4" s="639"/>
      <c r="DB4" s="639"/>
      <c r="DC4" s="639"/>
      <c r="DD4" s="639"/>
      <c r="DE4" s="639"/>
      <c r="DF4" s="639"/>
      <c r="DG4" s="639"/>
      <c r="DH4" s="639"/>
      <c r="DI4" s="639"/>
      <c r="DJ4" s="639"/>
      <c r="DK4" s="639"/>
      <c r="DL4" s="639"/>
      <c r="DM4" s="639"/>
      <c r="DN4" s="639"/>
      <c r="DO4" s="639"/>
      <c r="DP4" s="639"/>
    </row>
    <row r="5" spans="1:120" s="1" customFormat="1" ht="11.25" customHeight="1" x14ac:dyDescent="0.2">
      <c r="A5" s="9"/>
      <c r="B5" s="9"/>
      <c r="C5" s="9"/>
      <c r="D5" s="9"/>
      <c r="E5" s="9"/>
      <c r="F5" s="9"/>
      <c r="G5" s="9"/>
      <c r="H5" s="9"/>
      <c r="I5" s="9"/>
      <c r="J5" s="9"/>
      <c r="K5" s="9"/>
      <c r="L5" s="9"/>
      <c r="M5" s="9"/>
      <c r="N5" s="9"/>
      <c r="O5" s="9"/>
      <c r="P5" s="9"/>
      <c r="Q5" s="9"/>
      <c r="R5" s="9"/>
      <c r="S5" s="9"/>
      <c r="T5" s="9"/>
      <c r="U5" s="9"/>
      <c r="BZ5" s="9"/>
      <c r="CA5" s="9"/>
      <c r="CB5" s="639"/>
      <c r="CC5" s="639"/>
      <c r="CD5" s="639"/>
      <c r="CE5" s="639"/>
      <c r="CF5" s="639"/>
      <c r="CG5" s="639"/>
      <c r="CH5" s="639"/>
      <c r="CI5" s="639"/>
      <c r="CJ5" s="639"/>
      <c r="CK5" s="639"/>
      <c r="CL5" s="639"/>
      <c r="CM5" s="639"/>
      <c r="CN5" s="639"/>
      <c r="CO5" s="639"/>
      <c r="CP5" s="639"/>
      <c r="CQ5" s="639"/>
      <c r="CR5" s="639"/>
      <c r="CS5" s="639"/>
      <c r="CT5" s="639"/>
      <c r="CU5" s="639"/>
      <c r="CV5" s="639"/>
      <c r="CW5" s="639"/>
      <c r="CX5" s="639"/>
      <c r="CY5" s="639"/>
      <c r="CZ5" s="639"/>
      <c r="DA5" s="639"/>
      <c r="DB5" s="639"/>
      <c r="DC5" s="639"/>
      <c r="DD5" s="639"/>
      <c r="DE5" s="639"/>
      <c r="DF5" s="639"/>
      <c r="DG5" s="639"/>
      <c r="DH5" s="639"/>
      <c r="DI5" s="639"/>
      <c r="DJ5" s="639"/>
      <c r="DK5" s="639"/>
      <c r="DL5" s="639"/>
      <c r="DM5" s="639"/>
      <c r="DN5" s="639"/>
      <c r="DO5" s="639"/>
      <c r="DP5" s="639"/>
    </row>
    <row r="6" spans="1:120" s="1" customFormat="1" ht="9" customHeight="1" x14ac:dyDescent="0.2">
      <c r="A6" s="9"/>
      <c r="B6" s="9"/>
      <c r="C6" s="9"/>
      <c r="D6" s="9"/>
      <c r="E6" s="9"/>
      <c r="F6" s="9"/>
      <c r="G6" s="9"/>
      <c r="H6" s="9"/>
      <c r="I6" s="9"/>
      <c r="J6" s="9"/>
      <c r="K6" s="9"/>
      <c r="L6" s="9"/>
      <c r="M6" s="9"/>
      <c r="N6" s="9"/>
      <c r="O6" s="9"/>
      <c r="P6" s="9"/>
      <c r="Q6" s="9"/>
      <c r="R6" s="9"/>
      <c r="S6" s="9"/>
      <c r="T6" s="9"/>
      <c r="U6" s="9"/>
      <c r="BZ6" s="9"/>
      <c r="CA6" s="9"/>
      <c r="CB6" s="9"/>
      <c r="CC6" s="9"/>
      <c r="CD6" s="9"/>
      <c r="CE6" s="9"/>
      <c r="CF6" s="9"/>
      <c r="CG6" s="9"/>
      <c r="CH6" s="9"/>
      <c r="CI6" s="13"/>
      <c r="CJ6" s="13"/>
      <c r="CK6" s="13"/>
      <c r="CL6" s="13"/>
      <c r="CM6" s="13"/>
      <c r="CN6" s="13"/>
      <c r="CO6" s="13"/>
      <c r="CP6" s="13"/>
      <c r="CQ6" s="13"/>
      <c r="CR6" s="14"/>
      <c r="CS6" s="14"/>
      <c r="CT6" s="14"/>
      <c r="CU6" s="14"/>
      <c r="CV6" s="14"/>
      <c r="CW6" s="14"/>
      <c r="CX6" s="14"/>
      <c r="CY6" s="14"/>
      <c r="CZ6" s="14"/>
      <c r="DA6" s="14"/>
      <c r="DB6" s="14"/>
      <c r="DC6" s="14"/>
      <c r="DD6" s="14"/>
      <c r="DE6" s="14"/>
      <c r="DF6" s="14"/>
      <c r="DG6" s="14"/>
      <c r="DH6" s="14"/>
      <c r="DI6" s="14"/>
      <c r="DJ6" s="14"/>
      <c r="DK6" s="14"/>
      <c r="DL6" s="14"/>
      <c r="DM6" s="14"/>
      <c r="DN6" s="14"/>
      <c r="DO6" s="14"/>
      <c r="DP6" s="14"/>
    </row>
    <row r="7" spans="1:120" s="1" customFormat="1" ht="15" customHeight="1" x14ac:dyDescent="0.2">
      <c r="A7" s="9"/>
      <c r="B7" s="9"/>
      <c r="C7" s="9"/>
      <c r="D7" s="9"/>
      <c r="E7" s="9"/>
      <c r="F7" s="9"/>
      <c r="G7" s="9"/>
      <c r="H7" s="9"/>
      <c r="I7" s="9"/>
      <c r="J7" s="9"/>
      <c r="K7" s="9"/>
      <c r="L7" s="9"/>
      <c r="M7" s="9"/>
      <c r="N7" s="9"/>
      <c r="O7" s="9"/>
      <c r="P7" s="9"/>
      <c r="Q7" s="9"/>
      <c r="R7" s="9"/>
      <c r="S7" s="9"/>
      <c r="T7" s="9"/>
      <c r="U7" s="9"/>
      <c r="V7" s="9"/>
      <c r="W7" s="9"/>
      <c r="X7" s="9"/>
      <c r="Y7" s="9"/>
      <c r="Z7" s="9"/>
      <c r="AA7" s="9"/>
      <c r="AO7" s="31"/>
      <c r="AX7" s="31"/>
      <c r="CI7" s="636" t="s">
        <v>75</v>
      </c>
      <c r="CJ7" s="636"/>
      <c r="CK7" s="636"/>
      <c r="CL7" s="636"/>
      <c r="CM7" s="636"/>
      <c r="CN7" s="636"/>
      <c r="CO7" s="636"/>
      <c r="CP7" s="636"/>
      <c r="CQ7" s="636"/>
      <c r="CR7" s="636"/>
      <c r="CS7" s="636"/>
      <c r="CT7" s="636"/>
      <c r="CU7" s="636"/>
      <c r="CV7" s="636"/>
      <c r="CW7" s="636"/>
      <c r="CX7" s="636"/>
      <c r="CY7" s="636"/>
      <c r="CZ7" s="636"/>
      <c r="DA7" s="636"/>
      <c r="DB7" s="636"/>
      <c r="DC7" s="636"/>
      <c r="DD7" s="636"/>
      <c r="DE7" s="636"/>
      <c r="DF7" s="636"/>
      <c r="DG7" s="636"/>
      <c r="DH7" s="636"/>
      <c r="DI7" s="636"/>
      <c r="DJ7" s="636"/>
      <c r="DK7" s="636"/>
      <c r="DL7" s="636"/>
      <c r="DM7" s="636"/>
      <c r="DN7" s="636"/>
      <c r="DO7" s="636"/>
      <c r="DP7" s="636"/>
    </row>
    <row r="8" spans="1:120" s="1" customFormat="1" ht="12.75" x14ac:dyDescent="0.2">
      <c r="A8" s="9"/>
      <c r="B8" s="9"/>
      <c r="C8" s="9"/>
      <c r="D8" s="9"/>
      <c r="E8" s="9"/>
      <c r="F8" s="9"/>
      <c r="G8" s="9"/>
      <c r="H8" s="9"/>
      <c r="I8" s="9"/>
      <c r="J8" s="9"/>
      <c r="K8" s="9"/>
      <c r="L8" s="9"/>
      <c r="M8" s="9"/>
      <c r="N8" s="9"/>
      <c r="O8" s="9"/>
      <c r="P8" s="9"/>
      <c r="Q8" s="9"/>
      <c r="R8" s="9"/>
      <c r="S8" s="9"/>
      <c r="T8" s="9"/>
      <c r="U8" s="9"/>
      <c r="V8" s="9"/>
      <c r="W8" s="9"/>
      <c r="X8" s="9"/>
      <c r="Y8" s="9"/>
      <c r="Z8" s="9"/>
      <c r="AA8" s="9"/>
      <c r="BZ8" s="9"/>
      <c r="CA8" s="9"/>
      <c r="CB8" s="9"/>
      <c r="CC8" s="9"/>
      <c r="CD8" s="9"/>
      <c r="CE8" s="9"/>
      <c r="CF8" s="9"/>
      <c r="CG8" s="9"/>
      <c r="CH8" s="9"/>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row>
    <row r="9" spans="1:120" s="16" customFormat="1" ht="15" x14ac:dyDescent="0.25">
      <c r="A9" s="634" t="s">
        <v>76</v>
      </c>
      <c r="B9" s="634"/>
      <c r="C9" s="634"/>
      <c r="D9" s="634"/>
      <c r="E9" s="634"/>
      <c r="F9" s="634"/>
      <c r="G9" s="634"/>
      <c r="H9" s="634"/>
      <c r="I9" s="634"/>
      <c r="J9" s="634"/>
      <c r="K9" s="634"/>
      <c r="L9" s="634"/>
      <c r="M9" s="634"/>
      <c r="N9" s="634"/>
      <c r="O9" s="634"/>
      <c r="P9" s="634"/>
      <c r="Q9" s="634"/>
      <c r="R9" s="634"/>
      <c r="S9" s="634"/>
      <c r="T9" s="634"/>
      <c r="U9" s="634"/>
      <c r="V9" s="634"/>
      <c r="W9" s="634"/>
      <c r="X9" s="634"/>
      <c r="Y9" s="634"/>
      <c r="Z9" s="634"/>
      <c r="AA9" s="634"/>
      <c r="AB9" s="634"/>
      <c r="AC9" s="634"/>
      <c r="AD9" s="634"/>
      <c r="AE9" s="634"/>
      <c r="AF9" s="634"/>
      <c r="AG9" s="634"/>
      <c r="AH9" s="634"/>
      <c r="AI9" s="634"/>
      <c r="AJ9" s="634"/>
      <c r="AK9" s="634"/>
      <c r="AL9" s="634"/>
      <c r="AM9" s="634"/>
      <c r="AN9" s="634"/>
      <c r="AO9" s="634"/>
      <c r="AP9" s="634"/>
      <c r="AQ9" s="634"/>
      <c r="AR9" s="634"/>
      <c r="AS9" s="634"/>
      <c r="AT9" s="634"/>
      <c r="AU9" s="634"/>
      <c r="AV9" s="634"/>
      <c r="AW9" s="634"/>
      <c r="AX9" s="634"/>
      <c r="AY9" s="634"/>
      <c r="AZ9" s="634"/>
      <c r="BA9" s="634"/>
      <c r="BB9" s="634"/>
      <c r="BC9" s="634"/>
      <c r="BD9" s="634"/>
      <c r="BE9" s="634"/>
      <c r="BF9" s="634"/>
      <c r="BG9" s="634"/>
      <c r="BH9" s="634"/>
      <c r="BI9" s="634"/>
      <c r="BJ9" s="634"/>
      <c r="BK9" s="634"/>
      <c r="BL9" s="634"/>
      <c r="BM9" s="634"/>
      <c r="BN9" s="634"/>
      <c r="BO9" s="634"/>
      <c r="BP9" s="634"/>
      <c r="BQ9" s="634"/>
      <c r="BR9" s="634"/>
      <c r="BS9" s="634"/>
      <c r="BT9" s="634"/>
      <c r="BU9" s="634"/>
      <c r="BV9" s="634"/>
      <c r="BW9" s="634"/>
      <c r="BX9" s="634"/>
      <c r="BY9" s="634"/>
      <c r="BZ9" s="634"/>
      <c r="CA9" s="634"/>
      <c r="CB9" s="634"/>
      <c r="CC9" s="634"/>
      <c r="CD9" s="634"/>
      <c r="CE9" s="634"/>
      <c r="CF9" s="634"/>
      <c r="CG9" s="634"/>
      <c r="CH9" s="634"/>
      <c r="CI9" s="634"/>
      <c r="CJ9" s="634"/>
      <c r="CK9" s="634"/>
      <c r="CL9" s="634"/>
      <c r="CM9" s="634"/>
      <c r="CN9" s="634"/>
      <c r="CO9" s="634"/>
      <c r="CP9" s="634"/>
      <c r="CQ9" s="634"/>
      <c r="CR9" s="634"/>
      <c r="CS9" s="634"/>
      <c r="CT9" s="634"/>
      <c r="CU9" s="634"/>
      <c r="CV9" s="634"/>
      <c r="CW9" s="634"/>
      <c r="CX9" s="634"/>
      <c r="CY9" s="634"/>
      <c r="CZ9" s="634"/>
      <c r="DA9" s="634"/>
      <c r="DB9" s="634"/>
      <c r="DC9" s="634"/>
      <c r="DD9" s="634"/>
      <c r="DE9" s="634"/>
      <c r="DF9" s="634"/>
      <c r="DG9" s="634"/>
      <c r="DH9" s="634"/>
      <c r="DI9" s="634"/>
      <c r="DJ9" s="634"/>
      <c r="DK9" s="634"/>
      <c r="DL9" s="634"/>
      <c r="DM9" s="634"/>
      <c r="DN9" s="634"/>
      <c r="DO9" s="634"/>
      <c r="DP9" s="634"/>
    </row>
    <row r="10" spans="1:120" s="16" customFormat="1" ht="15" x14ac:dyDescent="0.25">
      <c r="A10" s="634" t="s">
        <v>77</v>
      </c>
      <c r="B10" s="634"/>
      <c r="C10" s="634"/>
      <c r="D10" s="634"/>
      <c r="E10" s="634"/>
      <c r="F10" s="634"/>
      <c r="G10" s="634"/>
      <c r="H10" s="634"/>
      <c r="I10" s="634"/>
      <c r="J10" s="634"/>
      <c r="K10" s="634"/>
      <c r="L10" s="634"/>
      <c r="M10" s="634"/>
      <c r="N10" s="634"/>
      <c r="O10" s="634"/>
      <c r="P10" s="634"/>
      <c r="Q10" s="634"/>
      <c r="R10" s="634"/>
      <c r="S10" s="634"/>
      <c r="T10" s="634"/>
      <c r="U10" s="634"/>
      <c r="V10" s="634"/>
      <c r="W10" s="634"/>
      <c r="X10" s="634"/>
      <c r="Y10" s="634"/>
      <c r="Z10" s="634"/>
      <c r="AA10" s="634"/>
      <c r="AB10" s="634"/>
      <c r="AC10" s="634"/>
      <c r="AD10" s="634"/>
      <c r="AE10" s="634"/>
      <c r="AF10" s="634"/>
      <c r="AG10" s="634"/>
      <c r="AH10" s="634"/>
      <c r="AI10" s="634"/>
      <c r="AJ10" s="634"/>
      <c r="AK10" s="634"/>
      <c r="AL10" s="634"/>
      <c r="AM10" s="634"/>
      <c r="AN10" s="634"/>
      <c r="AO10" s="634"/>
      <c r="AP10" s="634"/>
      <c r="AQ10" s="634"/>
      <c r="AR10" s="634"/>
      <c r="AS10" s="634"/>
      <c r="AT10" s="634"/>
      <c r="AU10" s="634"/>
      <c r="AV10" s="634"/>
      <c r="AW10" s="634"/>
      <c r="AX10" s="634"/>
      <c r="AY10" s="634"/>
      <c r="AZ10" s="634"/>
      <c r="BA10" s="634"/>
      <c r="BB10" s="634"/>
      <c r="BC10" s="634"/>
      <c r="BD10" s="634"/>
      <c r="BE10" s="634"/>
      <c r="BF10" s="634"/>
      <c r="BG10" s="634"/>
      <c r="BH10" s="634"/>
      <c r="BI10" s="634"/>
      <c r="BJ10" s="634"/>
      <c r="BK10" s="634"/>
      <c r="BL10" s="634"/>
      <c r="BM10" s="634"/>
      <c r="BN10" s="634"/>
      <c r="BO10" s="634"/>
      <c r="BP10" s="634"/>
      <c r="BQ10" s="634"/>
      <c r="BR10" s="634"/>
      <c r="BS10" s="634"/>
      <c r="BT10" s="634"/>
      <c r="BU10" s="634"/>
      <c r="BV10" s="634"/>
      <c r="BW10" s="634"/>
      <c r="BX10" s="634"/>
      <c r="BY10" s="634"/>
      <c r="BZ10" s="634"/>
      <c r="CA10" s="634"/>
      <c r="CB10" s="634"/>
      <c r="CC10" s="634"/>
      <c r="CD10" s="634"/>
      <c r="CE10" s="634"/>
      <c r="CF10" s="634"/>
      <c r="CG10" s="634"/>
      <c r="CH10" s="634"/>
      <c r="CI10" s="634"/>
      <c r="CJ10" s="634"/>
      <c r="CK10" s="634"/>
      <c r="CL10" s="634"/>
      <c r="CM10" s="634"/>
      <c r="CN10" s="634"/>
      <c r="CO10" s="634"/>
      <c r="CP10" s="634"/>
      <c r="CQ10" s="634"/>
      <c r="CR10" s="634"/>
      <c r="CS10" s="634"/>
      <c r="CT10" s="634"/>
      <c r="CU10" s="634"/>
      <c r="CV10" s="634"/>
      <c r="CW10" s="634"/>
      <c r="CX10" s="634"/>
      <c r="CY10" s="634"/>
      <c r="CZ10" s="634"/>
      <c r="DA10" s="634"/>
      <c r="DB10" s="634"/>
      <c r="DC10" s="634"/>
      <c r="DD10" s="634"/>
      <c r="DE10" s="634"/>
      <c r="DF10" s="634"/>
      <c r="DG10" s="634"/>
      <c r="DH10" s="634"/>
      <c r="DI10" s="634"/>
      <c r="DJ10" s="634"/>
      <c r="DK10" s="634"/>
      <c r="DL10" s="634"/>
      <c r="DM10" s="634"/>
      <c r="DN10" s="634"/>
      <c r="DO10" s="634"/>
      <c r="DP10" s="634"/>
    </row>
    <row r="11" spans="1:120" s="1" customFormat="1" ht="6.75" customHeight="1" x14ac:dyDescent="0.2"/>
    <row r="12" spans="1:120" s="1" customFormat="1" ht="17.25" customHeight="1" x14ac:dyDescent="0.2">
      <c r="V12" s="17" t="s">
        <v>78</v>
      </c>
      <c r="X12" s="580" t="s">
        <v>73</v>
      </c>
      <c r="Y12" s="580"/>
      <c r="Z12" s="580"/>
      <c r="AA12" s="580"/>
      <c r="AB12" s="580"/>
      <c r="AC12" s="580"/>
      <c r="AD12" s="580"/>
      <c r="AE12" s="580"/>
      <c r="AF12" s="580"/>
      <c r="AV12" s="628" t="s">
        <v>253</v>
      </c>
      <c r="AW12" s="629"/>
      <c r="AX12" s="629"/>
      <c r="AY12" s="629"/>
      <c r="AZ12" s="629"/>
      <c r="BA12" s="629"/>
      <c r="BB12" s="629"/>
      <c r="BC12" s="629"/>
      <c r="BD12" s="629"/>
      <c r="BE12" s="629"/>
      <c r="BF12" s="629"/>
      <c r="BG12" s="629"/>
      <c r="BH12" s="629"/>
      <c r="BI12" s="629"/>
      <c r="BJ12" s="629"/>
      <c r="BK12" s="629"/>
      <c r="BL12" s="629"/>
      <c r="BM12" s="629"/>
      <c r="BN12" s="629"/>
      <c r="BO12" s="629"/>
      <c r="BP12" s="629"/>
      <c r="BQ12" s="629"/>
      <c r="BR12" s="629"/>
      <c r="BS12" s="629"/>
      <c r="BT12" s="630"/>
      <c r="BU12" s="580" t="s">
        <v>142</v>
      </c>
      <c r="BV12" s="580"/>
      <c r="BW12" s="580"/>
      <c r="BX12" s="580" t="s">
        <v>199</v>
      </c>
      <c r="BY12" s="580"/>
      <c r="BZ12" s="580"/>
      <c r="DB12" s="17" t="s">
        <v>79</v>
      </c>
      <c r="DD12" s="580" t="s">
        <v>141</v>
      </c>
      <c r="DE12" s="580"/>
      <c r="DF12" s="580"/>
      <c r="DG12" s="580" t="s">
        <v>73</v>
      </c>
      <c r="DH12" s="580"/>
      <c r="DI12" s="580"/>
      <c r="DJ12" s="580" t="s">
        <v>74</v>
      </c>
      <c r="DK12" s="580"/>
      <c r="DL12" s="580"/>
      <c r="DM12" s="580" t="s">
        <v>142</v>
      </c>
      <c r="DN12" s="580"/>
      <c r="DO12" s="580"/>
    </row>
    <row r="13" spans="1:120" s="1" customFormat="1" ht="8.25" customHeight="1" x14ac:dyDescent="0.2"/>
    <row r="14" spans="1:120" s="1" customFormat="1" ht="17.25" customHeight="1" x14ac:dyDescent="0.2">
      <c r="E14" s="611" t="s">
        <v>128</v>
      </c>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3"/>
      <c r="AN14" s="303"/>
      <c r="AO14" s="303"/>
      <c r="AP14" s="303"/>
      <c r="AQ14" s="303"/>
      <c r="AX14" s="637" t="str">
        <f>'Карточка ИП'!DE41</f>
        <v>5</v>
      </c>
      <c r="AY14" s="637"/>
      <c r="AZ14" s="637"/>
      <c r="BA14" s="637" t="str">
        <f>'Карточка ИП'!DH41</f>
        <v>0</v>
      </c>
      <c r="BB14" s="637"/>
      <c r="BC14" s="637"/>
      <c r="BD14" s="637">
        <f>'Карточка ИП'!DK41</f>
        <v>1</v>
      </c>
      <c r="BE14" s="637"/>
      <c r="BF14" s="637"/>
      <c r="BG14" s="637" t="str">
        <f>'Карточка ИП'!DN41</f>
        <v>8</v>
      </c>
      <c r="BH14" s="637"/>
      <c r="BI14" s="637"/>
      <c r="BX14" s="628" t="s">
        <v>254</v>
      </c>
      <c r="BY14" s="629"/>
      <c r="BZ14" s="629"/>
      <c r="CA14" s="629"/>
      <c r="CB14" s="629"/>
      <c r="CC14" s="629"/>
      <c r="CD14" s="629"/>
      <c r="CE14" s="629"/>
      <c r="CF14" s="629"/>
      <c r="CG14" s="629"/>
      <c r="CH14" s="629"/>
      <c r="CI14" s="629"/>
      <c r="CJ14" s="629"/>
      <c r="CK14" s="629"/>
      <c r="CL14" s="629"/>
      <c r="CM14" s="629"/>
      <c r="CN14" s="629"/>
      <c r="CO14" s="629"/>
      <c r="CP14" s="629"/>
      <c r="CQ14" s="629"/>
      <c r="CR14" s="629"/>
      <c r="CS14" s="629"/>
      <c r="CT14" s="629"/>
      <c r="CU14" s="629"/>
      <c r="CV14" s="629"/>
      <c r="CW14" s="629"/>
      <c r="CX14" s="629"/>
      <c r="CY14" s="629"/>
      <c r="CZ14" s="629"/>
      <c r="DA14" s="629"/>
      <c r="DB14" s="629"/>
      <c r="DC14" s="629"/>
      <c r="DD14" s="629"/>
      <c r="DE14" s="630"/>
      <c r="DF14" s="580" t="s">
        <v>74</v>
      </c>
      <c r="DG14" s="580"/>
      <c r="DH14" s="580"/>
      <c r="DI14" s="580" t="s">
        <v>141</v>
      </c>
      <c r="DJ14" s="580"/>
      <c r="DK14" s="580"/>
      <c r="DL14" s="580" t="s">
        <v>73</v>
      </c>
      <c r="DM14" s="580"/>
      <c r="DN14" s="580"/>
    </row>
    <row r="15" spans="1:120" s="1" customFormat="1" ht="4.5" customHeight="1" x14ac:dyDescent="0.2"/>
    <row r="16" spans="1:120" s="33" customFormat="1" ht="17.25" customHeight="1" x14ac:dyDescent="0.2">
      <c r="A16" s="623" t="str">
        <f>'Карточка ИП'!A14:C14</f>
        <v>В</v>
      </c>
      <c r="B16" s="623"/>
      <c r="C16" s="623"/>
      <c r="D16" s="623" t="str">
        <f>'Карточка ИП'!D14:F14</f>
        <v>О</v>
      </c>
      <c r="E16" s="623"/>
      <c r="F16" s="623"/>
      <c r="G16" s="623" t="str">
        <f>'Карточка ИП'!G14:I14</f>
        <v>Р</v>
      </c>
      <c r="H16" s="623"/>
      <c r="I16" s="623"/>
      <c r="J16" s="623" t="str">
        <f>'Карточка ИП'!J14:L14</f>
        <v>О</v>
      </c>
      <c r="K16" s="623"/>
      <c r="L16" s="623"/>
      <c r="M16" s="623" t="str">
        <f>'Карточка ИП'!M14:O14</f>
        <v>Б</v>
      </c>
      <c r="N16" s="623"/>
      <c r="O16" s="623"/>
      <c r="P16" s="623" t="str">
        <f>'Карточка ИП'!P14:R14</f>
        <v>Ь</v>
      </c>
      <c r="Q16" s="623"/>
      <c r="R16" s="623"/>
      <c r="S16" s="623" t="str">
        <f>'Карточка ИП'!S14:U14</f>
        <v>Я</v>
      </c>
      <c r="T16" s="623"/>
      <c r="U16" s="623"/>
      <c r="V16" s="623" t="str">
        <f>'Карточка ИП'!V14:X14</f>
        <v>Н</v>
      </c>
      <c r="W16" s="623"/>
      <c r="X16" s="623"/>
      <c r="Y16" s="623" t="str">
        <f>'Карточка ИП'!Y14:AA14</f>
        <v>И</v>
      </c>
      <c r="Z16" s="623"/>
      <c r="AA16" s="623"/>
      <c r="AB16" s="623" t="str">
        <f>'Карточка ИП'!AB14:AD14</f>
        <v>Н</v>
      </c>
      <c r="AC16" s="623"/>
      <c r="AD16" s="623"/>
      <c r="AE16" s="623" t="str">
        <f>'Карточка ИП'!AE14:AG14</f>
        <v>О</v>
      </c>
      <c r="AF16" s="623"/>
      <c r="AG16" s="623"/>
      <c r="AH16" s="623" t="str">
        <f>'Карточка ИП'!AH14:AJ14</f>
        <v>В</v>
      </c>
      <c r="AI16" s="623"/>
      <c r="AJ16" s="623"/>
      <c r="AK16" s="623">
        <f>'Карточка ИП'!AK14:AM14</f>
        <v>0</v>
      </c>
      <c r="AL16" s="623"/>
      <c r="AM16" s="623"/>
      <c r="AN16" s="623" t="str">
        <f>'Карточка ИП'!AN14:AP14</f>
        <v>И</v>
      </c>
      <c r="AO16" s="623"/>
      <c r="AP16" s="623"/>
      <c r="AQ16" s="623" t="str">
        <f>'Карточка ИП'!AQ14:AS14</f>
        <v>П</v>
      </c>
      <c r="AR16" s="623"/>
      <c r="AS16" s="623"/>
      <c r="AT16" s="623" t="str">
        <f>'Карточка ИП'!AT14:AV14</f>
        <v>П</v>
      </c>
      <c r="AU16" s="623"/>
      <c r="AV16" s="623"/>
      <c r="AW16" s="623" t="str">
        <f>'Карточка ИП'!AW14:AY14</f>
        <v>О</v>
      </c>
      <c r="AX16" s="623"/>
      <c r="AY16" s="623"/>
      <c r="AZ16" s="623" t="str">
        <f>'Карточка ИП'!AZ14:BB14</f>
        <v>Л</v>
      </c>
      <c r="BA16" s="623"/>
      <c r="BB16" s="623"/>
      <c r="BC16" s="623" t="str">
        <f>'Карточка ИП'!BC14:BE14</f>
        <v>И</v>
      </c>
      <c r="BD16" s="623"/>
      <c r="BE16" s="623"/>
      <c r="BF16" s="623" t="str">
        <f>'Карточка ИП'!BF14:BH14</f>
        <v>Т</v>
      </c>
      <c r="BG16" s="623"/>
      <c r="BH16" s="623"/>
      <c r="BI16" s="623">
        <f>'Карточка ИП'!BI14:BK14</f>
        <v>0</v>
      </c>
      <c r="BJ16" s="623"/>
      <c r="BK16" s="623"/>
      <c r="BL16" s="623" t="str">
        <f>'Карточка ИП'!BL14:BN14</f>
        <v>М</v>
      </c>
      <c r="BM16" s="623"/>
      <c r="BN16" s="623"/>
      <c r="BO16" s="623" t="str">
        <f>'Карточка ИП'!BO14:BQ14</f>
        <v>А</v>
      </c>
      <c r="BP16" s="623"/>
      <c r="BQ16" s="623"/>
      <c r="BR16" s="623" t="str">
        <f>'Карточка ИП'!BR14:BT14</f>
        <v>Т</v>
      </c>
      <c r="BS16" s="623"/>
      <c r="BT16" s="623"/>
      <c r="BU16" s="623" t="str">
        <f>'Карточка ИП'!BU14:BW14</f>
        <v>В</v>
      </c>
      <c r="BV16" s="623"/>
      <c r="BW16" s="623"/>
      <c r="BX16" s="623" t="str">
        <f>'Карточка ИП'!BX14:BZ14</f>
        <v>Е</v>
      </c>
      <c r="BY16" s="623"/>
      <c r="BZ16" s="623"/>
      <c r="CA16" s="623" t="str">
        <f>'Карточка ИП'!CA14:CC14</f>
        <v>Е</v>
      </c>
      <c r="CB16" s="623"/>
      <c r="CC16" s="623"/>
      <c r="CD16" s="623" t="str">
        <f>'Карточка ИП'!CD14:CF14</f>
        <v>В</v>
      </c>
      <c r="CE16" s="623"/>
      <c r="CF16" s="623"/>
      <c r="CG16" s="623" t="str">
        <f>'Карточка ИП'!CG14:CI14</f>
        <v>И</v>
      </c>
      <c r="CH16" s="623"/>
      <c r="CI16" s="623"/>
      <c r="CJ16" s="623" t="str">
        <f>'Карточка ИП'!CJ14:CL14</f>
        <v>Ч</v>
      </c>
      <c r="CK16" s="623"/>
      <c r="CL16" s="623"/>
      <c r="CM16" s="623">
        <f>'Карточка ИП'!CM14:CO14</f>
        <v>0</v>
      </c>
      <c r="CN16" s="623"/>
      <c r="CO16" s="623"/>
      <c r="CP16" s="623">
        <f>'Карточка ИП'!CP14:CR14</f>
        <v>0</v>
      </c>
      <c r="CQ16" s="623"/>
      <c r="CR16" s="623"/>
      <c r="CS16" s="623">
        <f>'Карточка ИП'!CS14:CU14</f>
        <v>0</v>
      </c>
      <c r="CT16" s="623"/>
      <c r="CU16" s="623"/>
      <c r="CV16" s="623">
        <f>'Карточка ИП'!CV14:CX14</f>
        <v>0</v>
      </c>
      <c r="CW16" s="623"/>
      <c r="CX16" s="623"/>
      <c r="CY16" s="623">
        <f>'Карточка ИП'!CY14:DA14</f>
        <v>0</v>
      </c>
      <c r="CZ16" s="623"/>
      <c r="DA16" s="623"/>
      <c r="DB16" s="623">
        <f>'Карточка ИП'!DB14:DD14</f>
        <v>0</v>
      </c>
      <c r="DC16" s="623"/>
      <c r="DD16" s="623"/>
      <c r="DE16" s="623">
        <f>'Карточка ИП'!DE14:DG14</f>
        <v>0</v>
      </c>
      <c r="DF16" s="623"/>
      <c r="DG16" s="623"/>
      <c r="DH16" s="623">
        <f>'Карточка ИП'!DH14:DJ14</f>
        <v>0</v>
      </c>
      <c r="DI16" s="623"/>
      <c r="DJ16" s="623"/>
      <c r="DK16" s="623">
        <f>'Карточка ИП'!DK14:DM14</f>
        <v>0</v>
      </c>
      <c r="DL16" s="623"/>
      <c r="DM16" s="623"/>
      <c r="DN16" s="623">
        <f>'Карточка ИП'!DN14:DP14</f>
        <v>0</v>
      </c>
      <c r="DO16" s="623"/>
      <c r="DP16" s="623"/>
    </row>
    <row r="17" spans="1:120" s="33" customFormat="1" ht="3.75" customHeight="1" x14ac:dyDescent="0.2">
      <c r="A17" s="180"/>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0"/>
      <c r="BQ17" s="180"/>
      <c r="BR17" s="180"/>
      <c r="BS17" s="180"/>
      <c r="BT17" s="180"/>
      <c r="BU17" s="180"/>
      <c r="BV17" s="180"/>
      <c r="BW17" s="180"/>
      <c r="BX17" s="180"/>
      <c r="BY17" s="180"/>
      <c r="BZ17" s="180"/>
      <c r="CA17" s="180"/>
      <c r="CB17" s="180"/>
      <c r="CC17" s="180"/>
      <c r="CD17" s="180"/>
      <c r="CE17" s="180"/>
      <c r="CF17" s="180"/>
      <c r="CG17" s="180"/>
      <c r="CH17" s="180"/>
      <c r="CI17" s="180"/>
      <c r="CJ17" s="180"/>
      <c r="CK17" s="180"/>
      <c r="CL17" s="180"/>
      <c r="CM17" s="180"/>
      <c r="CN17" s="180"/>
      <c r="CO17" s="180"/>
      <c r="CP17" s="180"/>
      <c r="CQ17" s="180"/>
      <c r="CR17" s="180"/>
      <c r="CS17" s="180"/>
      <c r="CT17" s="180"/>
      <c r="CU17" s="180"/>
      <c r="CV17" s="180"/>
      <c r="CW17" s="180"/>
      <c r="CX17" s="180"/>
      <c r="CY17" s="180"/>
      <c r="CZ17" s="180"/>
      <c r="DA17" s="180"/>
      <c r="DB17" s="180"/>
      <c r="DC17" s="180"/>
      <c r="DD17" s="180"/>
      <c r="DE17" s="180"/>
      <c r="DF17" s="180"/>
      <c r="DG17" s="180"/>
      <c r="DH17" s="180"/>
      <c r="DI17" s="180"/>
      <c r="DJ17" s="180"/>
      <c r="DK17" s="180"/>
      <c r="DL17" s="180"/>
      <c r="DM17" s="180"/>
      <c r="DN17" s="180"/>
      <c r="DO17" s="180"/>
      <c r="DP17" s="180"/>
    </row>
    <row r="18" spans="1:120" s="33" customFormat="1" ht="17.25" customHeight="1" x14ac:dyDescent="0.2">
      <c r="A18" s="623">
        <f>'Карточка ИП'!A16:C16</f>
        <v>0</v>
      </c>
      <c r="B18" s="623"/>
      <c r="C18" s="623"/>
      <c r="D18" s="623">
        <f>'Карточка ИП'!D16:F16</f>
        <v>0</v>
      </c>
      <c r="E18" s="623"/>
      <c r="F18" s="623"/>
      <c r="G18" s="623">
        <f>'Карточка ИП'!G16:I16</f>
        <v>0</v>
      </c>
      <c r="H18" s="623"/>
      <c r="I18" s="623"/>
      <c r="J18" s="623">
        <f>'Карточка ИП'!J16:L16</f>
        <v>0</v>
      </c>
      <c r="K18" s="623"/>
      <c r="L18" s="623"/>
      <c r="M18" s="623">
        <f>'Карточка ИП'!M16:O16</f>
        <v>0</v>
      </c>
      <c r="N18" s="623"/>
      <c r="O18" s="623"/>
      <c r="P18" s="623">
        <f>'Карточка ИП'!P16:R16</f>
        <v>0</v>
      </c>
      <c r="Q18" s="623"/>
      <c r="R18" s="623"/>
      <c r="S18" s="623">
        <f>'Карточка ИП'!S16:U16</f>
        <v>0</v>
      </c>
      <c r="T18" s="623"/>
      <c r="U18" s="623"/>
      <c r="V18" s="623">
        <f>'Карточка ИП'!V16:X16</f>
        <v>0</v>
      </c>
      <c r="W18" s="623"/>
      <c r="X18" s="623"/>
      <c r="Y18" s="623">
        <f>'Карточка ИП'!Y16:AA16</f>
        <v>0</v>
      </c>
      <c r="Z18" s="623"/>
      <c r="AA18" s="623"/>
      <c r="AB18" s="623">
        <f>'Карточка ИП'!AB16:AD16</f>
        <v>0</v>
      </c>
      <c r="AC18" s="623"/>
      <c r="AD18" s="623"/>
      <c r="AE18" s="623">
        <f>'Карточка ИП'!AE16:AG16</f>
        <v>0</v>
      </c>
      <c r="AF18" s="623"/>
      <c r="AG18" s="623"/>
      <c r="AH18" s="623">
        <f>'Карточка ИП'!AH16:AJ16</f>
        <v>0</v>
      </c>
      <c r="AI18" s="623"/>
      <c r="AJ18" s="623"/>
      <c r="AK18" s="623">
        <f>'Карточка ИП'!AK16:AM16</f>
        <v>0</v>
      </c>
      <c r="AL18" s="623"/>
      <c r="AM18" s="623"/>
      <c r="AN18" s="623">
        <f>'Карточка ИП'!AN16:AP16</f>
        <v>0</v>
      </c>
      <c r="AO18" s="623"/>
      <c r="AP18" s="623"/>
      <c r="AQ18" s="623">
        <f>'Карточка ИП'!AQ16:AS16</f>
        <v>0</v>
      </c>
      <c r="AR18" s="623"/>
      <c r="AS18" s="623"/>
      <c r="AT18" s="623">
        <f>'Карточка ИП'!AT16:AV16</f>
        <v>0</v>
      </c>
      <c r="AU18" s="623"/>
      <c r="AV18" s="623"/>
      <c r="AW18" s="623">
        <f>'Карточка ИП'!AW16:AY16</f>
        <v>0</v>
      </c>
      <c r="AX18" s="623"/>
      <c r="AY18" s="623"/>
      <c r="AZ18" s="623">
        <f>'Карточка ИП'!AZ16:BB16</f>
        <v>0</v>
      </c>
      <c r="BA18" s="623"/>
      <c r="BB18" s="623"/>
      <c r="BC18" s="623">
        <f>'Карточка ИП'!BC16:BE16</f>
        <v>0</v>
      </c>
      <c r="BD18" s="623"/>
      <c r="BE18" s="623"/>
      <c r="BF18" s="623">
        <f>'Карточка ИП'!BF16:BH16</f>
        <v>0</v>
      </c>
      <c r="BG18" s="623"/>
      <c r="BH18" s="623"/>
      <c r="BI18" s="623">
        <f>'Карточка ИП'!BI16:BK16</f>
        <v>0</v>
      </c>
      <c r="BJ18" s="623"/>
      <c r="BK18" s="623"/>
      <c r="BL18" s="623">
        <f>'Карточка ИП'!BL16:BN16</f>
        <v>0</v>
      </c>
      <c r="BM18" s="623"/>
      <c r="BN18" s="623"/>
      <c r="BO18" s="623">
        <f>'Карточка ИП'!BO16:BQ16</f>
        <v>0</v>
      </c>
      <c r="BP18" s="623"/>
      <c r="BQ18" s="623"/>
      <c r="BR18" s="623">
        <f>'Карточка ИП'!BR16:BT16</f>
        <v>0</v>
      </c>
      <c r="BS18" s="623"/>
      <c r="BT18" s="623"/>
      <c r="BU18" s="623">
        <f>'Карточка ИП'!BU16:BW16</f>
        <v>0</v>
      </c>
      <c r="BV18" s="623"/>
      <c r="BW18" s="623"/>
      <c r="BX18" s="623">
        <f>'Карточка ИП'!BX16:BZ16</f>
        <v>0</v>
      </c>
      <c r="BY18" s="623"/>
      <c r="BZ18" s="623"/>
      <c r="CA18" s="623">
        <f>'Карточка ИП'!CA16:CC16</f>
        <v>0</v>
      </c>
      <c r="CB18" s="623"/>
      <c r="CC18" s="623"/>
      <c r="CD18" s="623">
        <f>'Карточка ИП'!CD16:CF16</f>
        <v>0</v>
      </c>
      <c r="CE18" s="623"/>
      <c r="CF18" s="623"/>
      <c r="CG18" s="623">
        <f>'Карточка ИП'!CG16:CI16</f>
        <v>0</v>
      </c>
      <c r="CH18" s="623"/>
      <c r="CI18" s="623"/>
      <c r="CJ18" s="623">
        <f>'Карточка ИП'!CJ16:CL16</f>
        <v>0</v>
      </c>
      <c r="CK18" s="623"/>
      <c r="CL18" s="623"/>
      <c r="CM18" s="623">
        <f>'Карточка ИП'!CM16:CO16</f>
        <v>0</v>
      </c>
      <c r="CN18" s="623"/>
      <c r="CO18" s="623"/>
      <c r="CP18" s="623">
        <f>'Карточка ИП'!CP16:CR16</f>
        <v>0</v>
      </c>
      <c r="CQ18" s="623"/>
      <c r="CR18" s="623"/>
      <c r="CS18" s="623">
        <f>'Карточка ИП'!CS16:CU16</f>
        <v>0</v>
      </c>
      <c r="CT18" s="623"/>
      <c r="CU18" s="623"/>
      <c r="CV18" s="623">
        <f>'Карточка ИП'!CV16:CX16</f>
        <v>0</v>
      </c>
      <c r="CW18" s="623"/>
      <c r="CX18" s="623"/>
      <c r="CY18" s="623">
        <f>'Карточка ИП'!CY16:DA16</f>
        <v>0</v>
      </c>
      <c r="CZ18" s="623"/>
      <c r="DA18" s="623"/>
      <c r="DB18" s="623">
        <f>'Карточка ИП'!DB16:DD16</f>
        <v>0</v>
      </c>
      <c r="DC18" s="623"/>
      <c r="DD18" s="623"/>
      <c r="DE18" s="623">
        <f>'Карточка ИП'!DE16:DG16</f>
        <v>0</v>
      </c>
      <c r="DF18" s="623"/>
      <c r="DG18" s="623"/>
      <c r="DH18" s="623">
        <f>'Карточка ИП'!DH16:DJ16</f>
        <v>0</v>
      </c>
      <c r="DI18" s="623"/>
      <c r="DJ18" s="623"/>
      <c r="DK18" s="623">
        <f>'Карточка ИП'!DK16:DM16</f>
        <v>0</v>
      </c>
      <c r="DL18" s="623"/>
      <c r="DM18" s="623"/>
      <c r="DN18" s="623">
        <f>'Карточка ИП'!DN16:DP16</f>
        <v>0</v>
      </c>
      <c r="DO18" s="623"/>
      <c r="DP18" s="623"/>
    </row>
    <row r="19" spans="1:120" s="33" customFormat="1" ht="3.75" customHeight="1" x14ac:dyDescent="0.2">
      <c r="A19" s="180"/>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0"/>
      <c r="BR19" s="180"/>
      <c r="BS19" s="180"/>
      <c r="BT19" s="180"/>
      <c r="BU19" s="180"/>
      <c r="BV19" s="180"/>
      <c r="BW19" s="180"/>
      <c r="BX19" s="180"/>
      <c r="BY19" s="180"/>
      <c r="BZ19" s="180"/>
      <c r="CA19" s="180"/>
      <c r="CB19" s="180"/>
      <c r="CC19" s="180"/>
      <c r="CD19" s="180"/>
      <c r="CE19" s="180"/>
      <c r="CF19" s="180"/>
      <c r="CG19" s="180"/>
      <c r="CH19" s="180"/>
      <c r="CI19" s="180"/>
      <c r="CJ19" s="180"/>
      <c r="CK19" s="180"/>
      <c r="CL19" s="180"/>
      <c r="CM19" s="180"/>
      <c r="CN19" s="180"/>
      <c r="CO19" s="180"/>
      <c r="CP19" s="180"/>
      <c r="CQ19" s="180"/>
      <c r="CR19" s="180"/>
      <c r="CS19" s="180"/>
      <c r="CT19" s="180"/>
      <c r="CU19" s="180"/>
      <c r="CV19" s="180"/>
      <c r="CW19" s="180"/>
      <c r="CX19" s="180"/>
      <c r="CY19" s="180"/>
      <c r="CZ19" s="180"/>
      <c r="DA19" s="180"/>
      <c r="DB19" s="180"/>
      <c r="DC19" s="180"/>
      <c r="DD19" s="180"/>
      <c r="DE19" s="180"/>
      <c r="DF19" s="180"/>
      <c r="DG19" s="180"/>
      <c r="DH19" s="180"/>
      <c r="DI19" s="180"/>
      <c r="DJ19" s="180"/>
      <c r="DK19" s="180"/>
      <c r="DL19" s="180"/>
      <c r="DM19" s="180"/>
      <c r="DN19" s="180"/>
      <c r="DO19" s="180"/>
      <c r="DP19" s="180"/>
    </row>
    <row r="20" spans="1:120" s="33" customFormat="1" ht="17.25" customHeight="1" x14ac:dyDescent="0.2">
      <c r="A20" s="623">
        <f>'Карточка ИП'!A18:C18</f>
        <v>0</v>
      </c>
      <c r="B20" s="623"/>
      <c r="C20" s="623"/>
      <c r="D20" s="623">
        <f>'Карточка ИП'!D18:F18</f>
        <v>0</v>
      </c>
      <c r="E20" s="623"/>
      <c r="F20" s="623"/>
      <c r="G20" s="623">
        <f>'Карточка ИП'!G18:I18</f>
        <v>0</v>
      </c>
      <c r="H20" s="623"/>
      <c r="I20" s="623"/>
      <c r="J20" s="623">
        <f>'Карточка ИП'!J18:L18</f>
        <v>0</v>
      </c>
      <c r="K20" s="623"/>
      <c r="L20" s="623"/>
      <c r="M20" s="623">
        <f>'Карточка ИП'!M18:O18</f>
        <v>0</v>
      </c>
      <c r="N20" s="623"/>
      <c r="O20" s="623"/>
      <c r="P20" s="623">
        <f>'Карточка ИП'!P18:R18</f>
        <v>0</v>
      </c>
      <c r="Q20" s="623"/>
      <c r="R20" s="623"/>
      <c r="S20" s="623">
        <f>'Карточка ИП'!S18:U18</f>
        <v>0</v>
      </c>
      <c r="T20" s="623"/>
      <c r="U20" s="623"/>
      <c r="V20" s="623">
        <f>'Карточка ИП'!V18:X18</f>
        <v>0</v>
      </c>
      <c r="W20" s="623"/>
      <c r="X20" s="623"/>
      <c r="Y20" s="623">
        <f>'Карточка ИП'!Y18:AA18</f>
        <v>0</v>
      </c>
      <c r="Z20" s="623"/>
      <c r="AA20" s="623"/>
      <c r="AB20" s="623">
        <f>'Карточка ИП'!AB18:AD18</f>
        <v>0</v>
      </c>
      <c r="AC20" s="623"/>
      <c r="AD20" s="623"/>
      <c r="AE20" s="623">
        <f>'Карточка ИП'!AE18:AG18</f>
        <v>0</v>
      </c>
      <c r="AF20" s="623"/>
      <c r="AG20" s="623"/>
      <c r="AH20" s="623">
        <f>'Карточка ИП'!AH18:AJ18</f>
        <v>0</v>
      </c>
      <c r="AI20" s="623"/>
      <c r="AJ20" s="623"/>
      <c r="AK20" s="623">
        <f>'Карточка ИП'!AK18:AM18</f>
        <v>0</v>
      </c>
      <c r="AL20" s="623"/>
      <c r="AM20" s="623"/>
      <c r="AN20" s="623">
        <f>'Карточка ИП'!AN18:AP18</f>
        <v>0</v>
      </c>
      <c r="AO20" s="623"/>
      <c r="AP20" s="623"/>
      <c r="AQ20" s="623">
        <f>'Карточка ИП'!AQ18:AS18</f>
        <v>0</v>
      </c>
      <c r="AR20" s="623"/>
      <c r="AS20" s="623"/>
      <c r="AT20" s="623">
        <f>'Карточка ИП'!AT18:AV18</f>
        <v>0</v>
      </c>
      <c r="AU20" s="623"/>
      <c r="AV20" s="623"/>
      <c r="AW20" s="623">
        <f>'Карточка ИП'!AW18:AY18</f>
        <v>0</v>
      </c>
      <c r="AX20" s="623"/>
      <c r="AY20" s="623"/>
      <c r="AZ20" s="623">
        <f>'Карточка ИП'!AZ18:BB18</f>
        <v>0</v>
      </c>
      <c r="BA20" s="623"/>
      <c r="BB20" s="623"/>
      <c r="BC20" s="623">
        <f>'Карточка ИП'!BC18:BE18</f>
        <v>0</v>
      </c>
      <c r="BD20" s="623"/>
      <c r="BE20" s="623"/>
      <c r="BF20" s="623">
        <f>'Карточка ИП'!BF18:BH18</f>
        <v>0</v>
      </c>
      <c r="BG20" s="623"/>
      <c r="BH20" s="623"/>
      <c r="BI20" s="623">
        <f>'Карточка ИП'!BI18:BK18</f>
        <v>0</v>
      </c>
      <c r="BJ20" s="623"/>
      <c r="BK20" s="623"/>
      <c r="BL20" s="623">
        <f>'Карточка ИП'!BL18:BN18</f>
        <v>0</v>
      </c>
      <c r="BM20" s="623"/>
      <c r="BN20" s="623"/>
      <c r="BO20" s="623">
        <f>'Карточка ИП'!BO18:BQ18</f>
        <v>0</v>
      </c>
      <c r="BP20" s="623"/>
      <c r="BQ20" s="623"/>
      <c r="BR20" s="623">
        <f>'Карточка ИП'!BR18:BT18</f>
        <v>0</v>
      </c>
      <c r="BS20" s="623"/>
      <c r="BT20" s="623"/>
      <c r="BU20" s="623">
        <f>'Карточка ИП'!BU18:BW18</f>
        <v>0</v>
      </c>
      <c r="BV20" s="623"/>
      <c r="BW20" s="623"/>
      <c r="BX20" s="623">
        <f>'Карточка ИП'!BX18:BZ18</f>
        <v>0</v>
      </c>
      <c r="BY20" s="623"/>
      <c r="BZ20" s="623"/>
      <c r="CA20" s="623">
        <f>'Карточка ИП'!CA18:CC18</f>
        <v>0</v>
      </c>
      <c r="CB20" s="623"/>
      <c r="CC20" s="623"/>
      <c r="CD20" s="623">
        <f>'Карточка ИП'!CD18:CF18</f>
        <v>0</v>
      </c>
      <c r="CE20" s="623"/>
      <c r="CF20" s="623"/>
      <c r="CG20" s="623">
        <f>'Карточка ИП'!CG18:CI18</f>
        <v>0</v>
      </c>
      <c r="CH20" s="623"/>
      <c r="CI20" s="623"/>
      <c r="CJ20" s="623">
        <f>'Карточка ИП'!CJ18:CL18</f>
        <v>0</v>
      </c>
      <c r="CK20" s="623"/>
      <c r="CL20" s="623"/>
      <c r="CM20" s="623">
        <f>'Карточка ИП'!CM18:CO18</f>
        <v>0</v>
      </c>
      <c r="CN20" s="623"/>
      <c r="CO20" s="623"/>
      <c r="CP20" s="623">
        <f>'Карточка ИП'!CP18:CR18</f>
        <v>0</v>
      </c>
      <c r="CQ20" s="623"/>
      <c r="CR20" s="623"/>
      <c r="CS20" s="623">
        <f>'Карточка ИП'!CS18:CU18</f>
        <v>0</v>
      </c>
      <c r="CT20" s="623"/>
      <c r="CU20" s="623"/>
      <c r="CV20" s="623">
        <f>'Карточка ИП'!CV18:CX18</f>
        <v>0</v>
      </c>
      <c r="CW20" s="623"/>
      <c r="CX20" s="623"/>
      <c r="CY20" s="623">
        <f>'Карточка ИП'!CY18:DA18</f>
        <v>0</v>
      </c>
      <c r="CZ20" s="623"/>
      <c r="DA20" s="623"/>
      <c r="DB20" s="623">
        <f>'Карточка ИП'!DB18:DD18</f>
        <v>0</v>
      </c>
      <c r="DC20" s="623"/>
      <c r="DD20" s="623"/>
      <c r="DE20" s="623">
        <f>'Карточка ИП'!DE18:DG18</f>
        <v>0</v>
      </c>
      <c r="DF20" s="623"/>
      <c r="DG20" s="623"/>
      <c r="DH20" s="623">
        <f>'Карточка ИП'!DH18:DJ18</f>
        <v>0</v>
      </c>
      <c r="DI20" s="623"/>
      <c r="DJ20" s="623"/>
      <c r="DK20" s="623">
        <f>'Карточка ИП'!DK18:DM18</f>
        <v>0</v>
      </c>
      <c r="DL20" s="623"/>
      <c r="DM20" s="623"/>
      <c r="DN20" s="623">
        <f>'Карточка ИП'!DN18:DP18</f>
        <v>0</v>
      </c>
      <c r="DO20" s="623"/>
      <c r="DP20" s="623"/>
    </row>
    <row r="21" spans="1:120" s="33" customFormat="1" ht="3.75" customHeight="1" x14ac:dyDescent="0.2">
      <c r="A21" s="180"/>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0"/>
      <c r="BR21" s="180"/>
      <c r="BS21" s="180"/>
      <c r="BT21" s="180"/>
      <c r="BU21" s="180"/>
      <c r="BV21" s="180"/>
      <c r="BW21" s="180"/>
      <c r="BX21" s="180"/>
      <c r="BY21" s="180"/>
      <c r="BZ21" s="180"/>
      <c r="CA21" s="180"/>
      <c r="CB21" s="180"/>
      <c r="CC21" s="180"/>
      <c r="CD21" s="180"/>
      <c r="CE21" s="180"/>
      <c r="CF21" s="180"/>
      <c r="CG21" s="180"/>
      <c r="CH21" s="180"/>
      <c r="CI21" s="180"/>
      <c r="CJ21" s="180"/>
      <c r="CK21" s="180"/>
      <c r="CL21" s="180"/>
      <c r="CM21" s="180"/>
      <c r="CN21" s="180"/>
      <c r="CO21" s="180"/>
      <c r="CP21" s="180"/>
      <c r="CQ21" s="180"/>
      <c r="CR21" s="180"/>
      <c r="CS21" s="180"/>
      <c r="CT21" s="180"/>
      <c r="CU21" s="180"/>
      <c r="CV21" s="180"/>
      <c r="CW21" s="180"/>
      <c r="CX21" s="180"/>
      <c r="CY21" s="180"/>
      <c r="CZ21" s="180"/>
      <c r="DA21" s="180"/>
      <c r="DB21" s="180"/>
      <c r="DC21" s="180"/>
      <c r="DD21" s="180"/>
      <c r="DE21" s="180"/>
      <c r="DF21" s="180"/>
      <c r="DG21" s="180"/>
      <c r="DH21" s="180"/>
      <c r="DI21" s="180"/>
      <c r="DJ21" s="180"/>
      <c r="DK21" s="180"/>
      <c r="DL21" s="180"/>
      <c r="DM21" s="180"/>
      <c r="DN21" s="180"/>
      <c r="DO21" s="180"/>
      <c r="DP21" s="180"/>
    </row>
    <row r="22" spans="1:120" s="33" customFormat="1" ht="17.25" customHeight="1" x14ac:dyDescent="0.2">
      <c r="A22" s="623">
        <f>'Карточка ИП'!A20:C20</f>
        <v>0</v>
      </c>
      <c r="B22" s="623"/>
      <c r="C22" s="623"/>
      <c r="D22" s="623">
        <f>'Карточка ИП'!D20:F20</f>
        <v>0</v>
      </c>
      <c r="E22" s="623"/>
      <c r="F22" s="623"/>
      <c r="G22" s="623">
        <f>'Карточка ИП'!G20:I20</f>
        <v>0</v>
      </c>
      <c r="H22" s="623"/>
      <c r="I22" s="623"/>
      <c r="J22" s="623">
        <f>'Карточка ИП'!J20:L20</f>
        <v>0</v>
      </c>
      <c r="K22" s="623"/>
      <c r="L22" s="623"/>
      <c r="M22" s="623">
        <f>'Карточка ИП'!M20:O20</f>
        <v>0</v>
      </c>
      <c r="N22" s="623"/>
      <c r="O22" s="623"/>
      <c r="P22" s="623">
        <f>'Карточка ИП'!P20:R20</f>
        <v>0</v>
      </c>
      <c r="Q22" s="623"/>
      <c r="R22" s="623"/>
      <c r="S22" s="623">
        <f>'Карточка ИП'!S20:U20</f>
        <v>0</v>
      </c>
      <c r="T22" s="623"/>
      <c r="U22" s="623"/>
      <c r="V22" s="623">
        <f>'Карточка ИП'!V20:X20</f>
        <v>0</v>
      </c>
      <c r="W22" s="623"/>
      <c r="X22" s="623"/>
      <c r="Y22" s="623">
        <f>'Карточка ИП'!Y20:AA20</f>
        <v>0</v>
      </c>
      <c r="Z22" s="623"/>
      <c r="AA22" s="623"/>
      <c r="AB22" s="623">
        <f>'Карточка ИП'!AB20:AD20</f>
        <v>0</v>
      </c>
      <c r="AC22" s="623"/>
      <c r="AD22" s="623"/>
      <c r="AE22" s="623">
        <f>'Карточка ИП'!AE20:AG20</f>
        <v>0</v>
      </c>
      <c r="AF22" s="623"/>
      <c r="AG22" s="623"/>
      <c r="AH22" s="623">
        <f>'Карточка ИП'!AH20:AJ20</f>
        <v>0</v>
      </c>
      <c r="AI22" s="623"/>
      <c r="AJ22" s="623"/>
      <c r="AK22" s="623">
        <f>'Карточка ИП'!AK20:AM20</f>
        <v>0</v>
      </c>
      <c r="AL22" s="623"/>
      <c r="AM22" s="623"/>
      <c r="AN22" s="623">
        <f>'Карточка ИП'!AN20:AP20</f>
        <v>0</v>
      </c>
      <c r="AO22" s="623"/>
      <c r="AP22" s="623"/>
      <c r="AQ22" s="623">
        <f>'Карточка ИП'!AQ20:AS20</f>
        <v>0</v>
      </c>
      <c r="AR22" s="623"/>
      <c r="AS22" s="623"/>
      <c r="AT22" s="623">
        <f>'Карточка ИП'!AT20:AV20</f>
        <v>0</v>
      </c>
      <c r="AU22" s="623"/>
      <c r="AV22" s="623"/>
      <c r="AW22" s="623">
        <f>'Карточка ИП'!AW20:AY20</f>
        <v>0</v>
      </c>
      <c r="AX22" s="623"/>
      <c r="AY22" s="623"/>
      <c r="AZ22" s="623">
        <f>'Карточка ИП'!AZ20:BB20</f>
        <v>0</v>
      </c>
      <c r="BA22" s="623"/>
      <c r="BB22" s="623"/>
      <c r="BC22" s="623">
        <f>'Карточка ИП'!BC20:BE20</f>
        <v>0</v>
      </c>
      <c r="BD22" s="623"/>
      <c r="BE22" s="623"/>
      <c r="BF22" s="623">
        <f>'Карточка ИП'!BF20:BH20</f>
        <v>0</v>
      </c>
      <c r="BG22" s="623"/>
      <c r="BH22" s="623"/>
      <c r="BI22" s="623">
        <f>'Карточка ИП'!BI20:BK20</f>
        <v>0</v>
      </c>
      <c r="BJ22" s="623"/>
      <c r="BK22" s="623"/>
      <c r="BL22" s="623">
        <f>'Карточка ИП'!BL20:BN20</f>
        <v>0</v>
      </c>
      <c r="BM22" s="623"/>
      <c r="BN22" s="623"/>
      <c r="BO22" s="623">
        <f>'Карточка ИП'!BO20:BQ20</f>
        <v>0</v>
      </c>
      <c r="BP22" s="623"/>
      <c r="BQ22" s="623"/>
      <c r="BR22" s="623">
        <f>'Карточка ИП'!BR20:BT20</f>
        <v>0</v>
      </c>
      <c r="BS22" s="623"/>
      <c r="BT22" s="623"/>
      <c r="BU22" s="623">
        <f>'Карточка ИП'!BU20:BW20</f>
        <v>0</v>
      </c>
      <c r="BV22" s="623"/>
      <c r="BW22" s="623"/>
      <c r="BX22" s="623">
        <f>'Карточка ИП'!BX20:BZ20</f>
        <v>0</v>
      </c>
      <c r="BY22" s="623"/>
      <c r="BZ22" s="623"/>
      <c r="CA22" s="623">
        <f>'Карточка ИП'!CA20:CC20</f>
        <v>0</v>
      </c>
      <c r="CB22" s="623"/>
      <c r="CC22" s="623"/>
      <c r="CD22" s="623">
        <f>'Карточка ИП'!CD20:CF20</f>
        <v>0</v>
      </c>
      <c r="CE22" s="623"/>
      <c r="CF22" s="623"/>
      <c r="CG22" s="623">
        <f>'Карточка ИП'!CG20:CI20</f>
        <v>0</v>
      </c>
      <c r="CH22" s="623"/>
      <c r="CI22" s="623"/>
      <c r="CJ22" s="623">
        <f>'Карточка ИП'!CJ20:CL20</f>
        <v>0</v>
      </c>
      <c r="CK22" s="623"/>
      <c r="CL22" s="623"/>
      <c r="CM22" s="623">
        <f>'Карточка ИП'!CM20:CO20</f>
        <v>0</v>
      </c>
      <c r="CN22" s="623"/>
      <c r="CO22" s="623"/>
      <c r="CP22" s="623">
        <f>'Карточка ИП'!CP20:CR20</f>
        <v>0</v>
      </c>
      <c r="CQ22" s="623"/>
      <c r="CR22" s="623"/>
      <c r="CS22" s="623">
        <f>'Карточка ИП'!CS20:CU20</f>
        <v>0</v>
      </c>
      <c r="CT22" s="623"/>
      <c r="CU22" s="623"/>
      <c r="CV22" s="623">
        <f>'Карточка ИП'!CV20:CX20</f>
        <v>0</v>
      </c>
      <c r="CW22" s="623"/>
      <c r="CX22" s="623"/>
      <c r="CY22" s="623">
        <f>'Карточка ИП'!CY20:DA20</f>
        <v>0</v>
      </c>
      <c r="CZ22" s="623"/>
      <c r="DA22" s="623"/>
      <c r="DB22" s="623">
        <f>'Карточка ИП'!DB20:DD20</f>
        <v>0</v>
      </c>
      <c r="DC22" s="623"/>
      <c r="DD22" s="623"/>
      <c r="DE22" s="623">
        <f>'Карточка ИП'!DE20:DG20</f>
        <v>0</v>
      </c>
      <c r="DF22" s="623"/>
      <c r="DG22" s="623"/>
      <c r="DH22" s="623">
        <f>'Карточка ИП'!DH20:DJ20</f>
        <v>0</v>
      </c>
      <c r="DI22" s="623"/>
      <c r="DJ22" s="623"/>
      <c r="DK22" s="623">
        <f>'Карточка ИП'!DK20:DM20</f>
        <v>0</v>
      </c>
      <c r="DL22" s="623"/>
      <c r="DM22" s="623"/>
      <c r="DN22" s="623">
        <f>'Карточка ИП'!DN20:DP20</f>
        <v>0</v>
      </c>
      <c r="DO22" s="623"/>
      <c r="DP22" s="623"/>
    </row>
    <row r="23" spans="1:120" s="1" customFormat="1" ht="15" customHeight="1" x14ac:dyDescent="0.2">
      <c r="A23" s="642" t="s">
        <v>80</v>
      </c>
      <c r="B23" s="642"/>
      <c r="C23" s="642"/>
      <c r="D23" s="642"/>
      <c r="E23" s="642"/>
      <c r="F23" s="642"/>
      <c r="G23" s="642"/>
      <c r="H23" s="642"/>
      <c r="I23" s="642"/>
      <c r="J23" s="642"/>
      <c r="K23" s="642"/>
      <c r="L23" s="642"/>
      <c r="M23" s="642"/>
      <c r="N23" s="642"/>
      <c r="O23" s="642"/>
      <c r="P23" s="642"/>
      <c r="Q23" s="642"/>
      <c r="R23" s="642"/>
      <c r="S23" s="642"/>
      <c r="T23" s="642"/>
      <c r="U23" s="642"/>
      <c r="V23" s="642"/>
      <c r="W23" s="642"/>
      <c r="X23" s="642"/>
      <c r="Y23" s="642"/>
      <c r="Z23" s="642"/>
      <c r="AA23" s="642"/>
      <c r="AB23" s="642"/>
      <c r="AC23" s="642"/>
      <c r="AD23" s="642"/>
      <c r="AE23" s="642"/>
      <c r="AF23" s="642"/>
      <c r="AG23" s="642"/>
      <c r="AH23" s="642"/>
      <c r="AI23" s="642"/>
      <c r="AJ23" s="642"/>
      <c r="AK23" s="642"/>
      <c r="AL23" s="642"/>
      <c r="AM23" s="642"/>
      <c r="AN23" s="642"/>
      <c r="AO23" s="642"/>
      <c r="AP23" s="642"/>
      <c r="AQ23" s="642"/>
      <c r="AR23" s="642"/>
      <c r="AS23" s="642"/>
      <c r="AT23" s="642"/>
      <c r="AU23" s="642"/>
      <c r="AV23" s="642"/>
      <c r="AW23" s="642"/>
      <c r="AX23" s="642"/>
      <c r="AY23" s="642"/>
      <c r="AZ23" s="642"/>
      <c r="BA23" s="642"/>
      <c r="BB23" s="642"/>
      <c r="BC23" s="642"/>
      <c r="BD23" s="642"/>
      <c r="BE23" s="642"/>
      <c r="BF23" s="642"/>
      <c r="BG23" s="642"/>
      <c r="BH23" s="642"/>
      <c r="BI23" s="642"/>
      <c r="BJ23" s="642"/>
      <c r="BK23" s="642"/>
      <c r="BL23" s="642"/>
      <c r="BM23" s="642"/>
      <c r="BN23" s="642"/>
      <c r="BO23" s="642"/>
      <c r="BP23" s="642"/>
      <c r="BQ23" s="642"/>
      <c r="BR23" s="642"/>
      <c r="BS23" s="642"/>
      <c r="BT23" s="642"/>
      <c r="BU23" s="642"/>
      <c r="BV23" s="642"/>
      <c r="BW23" s="642"/>
      <c r="BX23" s="642"/>
      <c r="BY23" s="642"/>
      <c r="BZ23" s="642"/>
      <c r="CA23" s="642"/>
      <c r="CB23" s="642"/>
      <c r="CC23" s="642"/>
      <c r="CD23" s="642"/>
      <c r="CE23" s="642"/>
      <c r="CF23" s="642"/>
      <c r="CG23" s="642"/>
      <c r="CH23" s="642"/>
      <c r="CI23" s="642"/>
      <c r="CJ23" s="642"/>
      <c r="CK23" s="642"/>
      <c r="CL23" s="642"/>
      <c r="CM23" s="642"/>
      <c r="CN23" s="642"/>
      <c r="CO23" s="642"/>
      <c r="CP23" s="642"/>
      <c r="CQ23" s="642"/>
      <c r="CR23" s="642"/>
      <c r="CS23" s="642"/>
      <c r="CT23" s="642"/>
      <c r="CU23" s="642"/>
      <c r="CV23" s="642"/>
      <c r="CW23" s="642"/>
      <c r="CX23" s="642"/>
      <c r="CY23" s="642"/>
      <c r="CZ23" s="642"/>
      <c r="DA23" s="642"/>
      <c r="DB23" s="642"/>
      <c r="DC23" s="642"/>
      <c r="DD23" s="642"/>
      <c r="DE23" s="642"/>
      <c r="DF23" s="642"/>
      <c r="DG23" s="642"/>
      <c r="DH23" s="642"/>
      <c r="DI23" s="642"/>
      <c r="DJ23" s="642"/>
      <c r="DK23" s="642"/>
      <c r="DL23" s="642"/>
      <c r="DM23" s="642"/>
      <c r="DN23" s="642"/>
      <c r="DO23" s="642"/>
      <c r="DP23" s="642"/>
    </row>
    <row r="24" spans="1:120" s="1" customFormat="1" ht="7.5" customHeight="1" x14ac:dyDescent="0.2"/>
    <row r="25" spans="1:120" s="1" customFormat="1" ht="17.25" customHeight="1" x14ac:dyDescent="0.2">
      <c r="V25" s="643" t="s">
        <v>81</v>
      </c>
      <c r="W25" s="303"/>
      <c r="X25" s="303"/>
      <c r="Y25" s="303"/>
      <c r="Z25" s="303"/>
      <c r="AA25" s="303"/>
      <c r="AB25" s="303"/>
      <c r="AC25" s="303"/>
      <c r="AD25" s="303"/>
      <c r="AE25" s="303"/>
      <c r="AF25" s="303"/>
      <c r="AG25" s="303"/>
      <c r="AH25" s="303"/>
      <c r="AI25" s="303"/>
      <c r="AJ25" s="303"/>
      <c r="AK25" s="303"/>
      <c r="AL25" s="303"/>
      <c r="AM25" s="303"/>
      <c r="AN25" s="303"/>
      <c r="AO25" s="303"/>
      <c r="AP25" s="303"/>
      <c r="AQ25" s="303"/>
      <c r="AR25" s="303"/>
      <c r="AS25" s="303"/>
      <c r="AT25" s="303"/>
      <c r="AU25" s="303"/>
      <c r="AV25" s="303"/>
      <c r="AW25" s="303"/>
      <c r="AX25" s="303"/>
      <c r="AY25" s="303"/>
      <c r="AZ25" s="303"/>
      <c r="BA25" s="303"/>
      <c r="BB25" s="303"/>
      <c r="BC25" s="303"/>
      <c r="BD25" s="303"/>
      <c r="BE25" s="303"/>
      <c r="BF25" s="303"/>
      <c r="BG25" s="303"/>
      <c r="BH25" s="303"/>
      <c r="BI25" s="303"/>
      <c r="BJ25" s="303"/>
      <c r="BK25" s="303"/>
      <c r="BL25" s="303"/>
      <c r="BM25" s="303"/>
      <c r="BN25" s="303"/>
      <c r="BO25" s="303"/>
      <c r="BP25" s="303"/>
      <c r="BQ25" s="303"/>
      <c r="BR25" s="303"/>
      <c r="BS25" s="303"/>
      <c r="BT25" s="303"/>
      <c r="BU25" s="303"/>
      <c r="BV25" s="303"/>
      <c r="BW25" s="303"/>
      <c r="BX25" s="303"/>
      <c r="BY25" s="303"/>
      <c r="BZ25" s="303"/>
      <c r="CA25" s="303"/>
      <c r="CB25" s="303"/>
      <c r="CC25" s="303"/>
      <c r="CD25" s="303"/>
      <c r="CE25" s="303"/>
      <c r="CF25" s="303"/>
      <c r="CG25" s="303"/>
      <c r="CI25" s="618">
        <f>'Карточка ИП'!CS11</f>
        <v>1</v>
      </c>
      <c r="CJ25" s="618"/>
      <c r="CK25" s="618"/>
      <c r="CL25" s="618">
        <f>'Карточка ИП'!CV11</f>
        <v>2</v>
      </c>
      <c r="CM25" s="618"/>
      <c r="CN25" s="618"/>
      <c r="CO25" s="638" t="s">
        <v>82</v>
      </c>
      <c r="CP25" s="638"/>
      <c r="CQ25" s="638"/>
      <c r="CR25" s="618">
        <f>'Карточка ИП'!DB11</f>
        <v>3</v>
      </c>
      <c r="CS25" s="618"/>
      <c r="CT25" s="618"/>
      <c r="CU25" s="618">
        <f>'Карточка ИП'!DE11</f>
        <v>4</v>
      </c>
      <c r="CV25" s="618"/>
      <c r="CW25" s="618"/>
      <c r="CX25" s="638" t="s">
        <v>82</v>
      </c>
      <c r="CY25" s="638"/>
      <c r="CZ25" s="638"/>
      <c r="DA25" s="618">
        <f>'Карточка ИП'!DK11</f>
        <v>5</v>
      </c>
      <c r="DB25" s="618"/>
      <c r="DC25" s="618"/>
      <c r="DD25" s="618">
        <f>'Карточка ИП'!DN11</f>
        <v>6</v>
      </c>
      <c r="DE25" s="618"/>
      <c r="DF25" s="618"/>
    </row>
    <row r="26" spans="1:120" ht="6" customHeight="1" x14ac:dyDescent="0.2"/>
    <row r="27" spans="1:120" ht="17.25" customHeight="1" x14ac:dyDescent="0.2">
      <c r="AK27" s="17" t="s">
        <v>83</v>
      </c>
      <c r="AM27" s="615" t="str">
        <f>Тлф1</f>
        <v>4</v>
      </c>
      <c r="AN27" s="616"/>
      <c r="AO27" s="617"/>
      <c r="AP27" s="615" t="str">
        <f>Тлф2</f>
        <v>9</v>
      </c>
      <c r="AQ27" s="616"/>
      <c r="AR27" s="617"/>
      <c r="AS27" s="615" t="str">
        <f>Тлф3</f>
        <v>5</v>
      </c>
      <c r="AT27" s="616"/>
      <c r="AU27" s="617"/>
      <c r="AV27" s="615" t="str">
        <f>Тлф4</f>
        <v>5</v>
      </c>
      <c r="AW27" s="616"/>
      <c r="AX27" s="617"/>
      <c r="AY27" s="615" t="str">
        <f>Тлф5</f>
        <v>0</v>
      </c>
      <c r="AZ27" s="616"/>
      <c r="BA27" s="617"/>
      <c r="BB27" s="615" t="str">
        <f>Тлф6</f>
        <v>2</v>
      </c>
      <c r="BC27" s="616"/>
      <c r="BD27" s="617"/>
      <c r="BE27" s="615" t="str">
        <f>Тлф7</f>
        <v>4</v>
      </c>
      <c r="BF27" s="616"/>
      <c r="BG27" s="617"/>
      <c r="BH27" s="615" t="str">
        <f>Тлф8</f>
        <v>8</v>
      </c>
      <c r="BI27" s="616"/>
      <c r="BJ27" s="617"/>
      <c r="BK27" s="615" t="str">
        <f>Тлф9</f>
        <v>9</v>
      </c>
      <c r="BL27" s="616"/>
      <c r="BM27" s="617"/>
      <c r="BN27" s="615" t="str">
        <f>Тлф10</f>
        <v>6</v>
      </c>
      <c r="BO27" s="616"/>
      <c r="BP27" s="617"/>
      <c r="BQ27" s="615"/>
      <c r="BR27" s="616"/>
      <c r="BS27" s="617"/>
      <c r="BT27" s="615"/>
      <c r="BU27" s="616"/>
      <c r="BV27" s="617"/>
      <c r="BW27" s="615"/>
      <c r="BX27" s="616"/>
      <c r="BY27" s="617"/>
      <c r="BZ27" s="615"/>
      <c r="CA27" s="616"/>
      <c r="CB27" s="617"/>
      <c r="CC27" s="615"/>
      <c r="CD27" s="616"/>
      <c r="CE27" s="617"/>
      <c r="CF27" s="615"/>
      <c r="CG27" s="616"/>
      <c r="CH27" s="617"/>
      <c r="CI27" s="615"/>
      <c r="CJ27" s="616"/>
      <c r="CK27" s="617"/>
      <c r="CL27" s="615"/>
      <c r="CM27" s="616"/>
      <c r="CN27" s="617"/>
      <c r="CO27" s="615"/>
      <c r="CP27" s="616"/>
      <c r="CQ27" s="617"/>
      <c r="CR27" s="615"/>
      <c r="CS27" s="616"/>
      <c r="CT27" s="617"/>
    </row>
    <row r="28" spans="1:120" ht="6.75" customHeight="1" x14ac:dyDescent="0.2"/>
    <row r="29" spans="1:120" ht="17.25" customHeight="1" x14ac:dyDescent="0.2">
      <c r="A29" s="18" t="s">
        <v>84</v>
      </c>
      <c r="E29" s="580" t="s">
        <v>73</v>
      </c>
      <c r="F29" s="580"/>
      <c r="G29" s="580"/>
      <c r="H29" s="580" t="s">
        <v>73</v>
      </c>
      <c r="I29" s="580"/>
      <c r="J29" s="580"/>
      <c r="K29" s="580" t="s">
        <v>142</v>
      </c>
      <c r="L29" s="580"/>
      <c r="M29" s="580"/>
      <c r="O29" s="18" t="s">
        <v>85</v>
      </c>
      <c r="CV29" s="17" t="s">
        <v>86</v>
      </c>
      <c r="CY29" s="580"/>
      <c r="CZ29" s="580"/>
      <c r="DA29" s="580"/>
      <c r="DB29" s="580"/>
      <c r="DC29" s="580"/>
      <c r="DD29" s="580"/>
      <c r="DE29" s="580"/>
      <c r="DF29" s="580"/>
      <c r="DG29" s="580"/>
      <c r="DI29" s="18" t="s">
        <v>87</v>
      </c>
    </row>
    <row r="30" spans="1:120" ht="18" customHeight="1" x14ac:dyDescent="0.2">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row>
    <row r="31" spans="1:120" ht="13.5" customHeight="1" x14ac:dyDescent="0.2">
      <c r="A31" s="621" t="s">
        <v>88</v>
      </c>
      <c r="B31" s="621"/>
      <c r="C31" s="621"/>
      <c r="D31" s="621"/>
      <c r="E31" s="621"/>
      <c r="F31" s="621"/>
      <c r="G31" s="621"/>
      <c r="H31" s="621"/>
      <c r="I31" s="621"/>
      <c r="J31" s="621"/>
      <c r="K31" s="621"/>
      <c r="L31" s="621"/>
      <c r="M31" s="621"/>
      <c r="N31" s="621"/>
      <c r="O31" s="621"/>
      <c r="P31" s="621"/>
      <c r="Q31" s="621"/>
      <c r="R31" s="621"/>
      <c r="S31" s="621"/>
      <c r="T31" s="621"/>
      <c r="U31" s="621"/>
      <c r="V31" s="621"/>
      <c r="W31" s="621"/>
      <c r="X31" s="621"/>
      <c r="Y31" s="621"/>
      <c r="Z31" s="621"/>
      <c r="AA31" s="621"/>
      <c r="AB31" s="621"/>
      <c r="AC31" s="621"/>
      <c r="AD31" s="621"/>
      <c r="AE31" s="621"/>
      <c r="AF31" s="621"/>
      <c r="AG31" s="621"/>
      <c r="AH31" s="621"/>
      <c r="AI31" s="621"/>
      <c r="AJ31" s="621"/>
      <c r="AK31" s="621"/>
      <c r="AL31" s="621"/>
      <c r="AM31" s="621"/>
      <c r="AN31" s="621"/>
      <c r="AO31" s="621"/>
      <c r="AP31" s="621"/>
      <c r="AQ31" s="621"/>
      <c r="AR31" s="621"/>
      <c r="AS31" s="621"/>
      <c r="AT31" s="621"/>
      <c r="AU31" s="621"/>
      <c r="AV31" s="621"/>
      <c r="AW31" s="621"/>
      <c r="AX31" s="621"/>
      <c r="AY31" s="621"/>
      <c r="AZ31" s="621"/>
      <c r="BA31" s="621"/>
      <c r="BB31" s="621"/>
      <c r="BC31" s="621"/>
      <c r="BD31" s="621"/>
      <c r="BE31" s="621"/>
      <c r="BF31" s="621"/>
      <c r="BG31" s="621"/>
      <c r="BH31" s="621"/>
      <c r="BI31" s="622"/>
      <c r="BJ31" s="627" t="s">
        <v>89</v>
      </c>
      <c r="BK31" s="621"/>
      <c r="BL31" s="621"/>
      <c r="BM31" s="621"/>
      <c r="BN31" s="621"/>
      <c r="BO31" s="621"/>
      <c r="BP31" s="621"/>
      <c r="BQ31" s="621"/>
      <c r="BR31" s="621"/>
      <c r="BS31" s="621"/>
      <c r="BT31" s="621"/>
      <c r="BU31" s="621"/>
      <c r="BV31" s="621"/>
      <c r="BW31" s="621"/>
      <c r="BX31" s="621"/>
      <c r="BY31" s="621"/>
      <c r="BZ31" s="621"/>
      <c r="CA31" s="621"/>
      <c r="CB31" s="621"/>
      <c r="CC31" s="621"/>
      <c r="CD31" s="621"/>
      <c r="CE31" s="621"/>
      <c r="CF31" s="621"/>
      <c r="CG31" s="621"/>
      <c r="CH31" s="621"/>
      <c r="CI31" s="621"/>
      <c r="CJ31" s="621"/>
      <c r="CK31" s="621"/>
      <c r="CL31" s="621"/>
      <c r="CM31" s="621"/>
      <c r="CN31" s="621"/>
      <c r="CO31" s="621"/>
      <c r="CP31" s="621"/>
      <c r="CQ31" s="621"/>
      <c r="CR31" s="621"/>
      <c r="CS31" s="621"/>
      <c r="CT31" s="621"/>
      <c r="CU31" s="621"/>
      <c r="CV31" s="621"/>
      <c r="CW31" s="621"/>
      <c r="CX31" s="621"/>
      <c r="CY31" s="621"/>
      <c r="CZ31" s="621"/>
      <c r="DA31" s="621"/>
      <c r="DB31" s="621"/>
      <c r="DC31" s="621"/>
      <c r="DD31" s="621"/>
      <c r="DE31" s="621"/>
      <c r="DF31" s="621"/>
      <c r="DG31" s="621"/>
      <c r="DH31" s="621"/>
      <c r="DI31" s="621"/>
      <c r="DJ31" s="621"/>
      <c r="DK31" s="621"/>
      <c r="DL31" s="621"/>
      <c r="DM31" s="621"/>
      <c r="DN31" s="621"/>
      <c r="DO31" s="621"/>
      <c r="DP31" s="621"/>
    </row>
    <row r="32" spans="1:120" x14ac:dyDescent="0.2">
      <c r="A32" s="613" t="s">
        <v>90</v>
      </c>
      <c r="B32" s="613"/>
      <c r="C32" s="613"/>
      <c r="D32" s="613"/>
      <c r="E32" s="613"/>
      <c r="F32" s="613"/>
      <c r="G32" s="613"/>
      <c r="H32" s="613"/>
      <c r="I32" s="613"/>
      <c r="J32" s="613"/>
      <c r="K32" s="613"/>
      <c r="L32" s="613"/>
      <c r="M32" s="613"/>
      <c r="N32" s="613"/>
      <c r="O32" s="613"/>
      <c r="P32" s="613"/>
      <c r="Q32" s="613"/>
      <c r="R32" s="613"/>
      <c r="S32" s="613"/>
      <c r="T32" s="613"/>
      <c r="U32" s="613"/>
      <c r="V32" s="613"/>
      <c r="W32" s="613"/>
      <c r="X32" s="613"/>
      <c r="Y32" s="613"/>
      <c r="Z32" s="613"/>
      <c r="AA32" s="613"/>
      <c r="AB32" s="613"/>
      <c r="AC32" s="613"/>
      <c r="AD32" s="613"/>
      <c r="AE32" s="613"/>
      <c r="AF32" s="613"/>
      <c r="AG32" s="613"/>
      <c r="AH32" s="613"/>
      <c r="AI32" s="613"/>
      <c r="AJ32" s="613"/>
      <c r="AK32" s="613"/>
      <c r="AL32" s="613"/>
      <c r="AM32" s="613"/>
      <c r="AN32" s="613"/>
      <c r="AO32" s="613"/>
      <c r="AP32" s="613"/>
      <c r="AQ32" s="613"/>
      <c r="AR32" s="613"/>
      <c r="AS32" s="613"/>
      <c r="AT32" s="613"/>
      <c r="AU32" s="613"/>
      <c r="AV32" s="613"/>
      <c r="AW32" s="613"/>
      <c r="AX32" s="613"/>
      <c r="AY32" s="613"/>
      <c r="AZ32" s="613"/>
      <c r="BA32" s="613"/>
      <c r="BB32" s="613"/>
      <c r="BC32" s="613"/>
      <c r="BD32" s="613"/>
      <c r="BE32" s="613"/>
      <c r="BF32" s="613"/>
      <c r="BG32" s="613"/>
      <c r="BH32" s="613"/>
      <c r="BI32" s="614"/>
      <c r="BJ32" s="624" t="s">
        <v>91</v>
      </c>
      <c r="BK32" s="625"/>
      <c r="BL32" s="625"/>
      <c r="BM32" s="625"/>
      <c r="BN32" s="625"/>
      <c r="BO32" s="625"/>
      <c r="BP32" s="625"/>
      <c r="BQ32" s="625"/>
      <c r="BR32" s="625"/>
      <c r="BS32" s="625"/>
      <c r="BT32" s="625"/>
      <c r="BU32" s="625"/>
      <c r="BV32" s="625"/>
      <c r="BW32" s="625"/>
      <c r="BX32" s="625"/>
      <c r="BY32" s="625"/>
      <c r="BZ32" s="625"/>
      <c r="CA32" s="625"/>
      <c r="CB32" s="625"/>
      <c r="CC32" s="625"/>
      <c r="CD32" s="625"/>
      <c r="CE32" s="625"/>
      <c r="CF32" s="625"/>
      <c r="CG32" s="625"/>
      <c r="CH32" s="625"/>
      <c r="CI32" s="625"/>
      <c r="CJ32" s="625"/>
      <c r="CK32" s="625"/>
      <c r="CL32" s="625"/>
      <c r="CM32" s="625"/>
      <c r="CN32" s="625"/>
      <c r="CO32" s="625"/>
      <c r="CP32" s="625"/>
      <c r="CQ32" s="625"/>
      <c r="CR32" s="625"/>
      <c r="CS32" s="625"/>
      <c r="CT32" s="625"/>
      <c r="CU32" s="625"/>
      <c r="CV32" s="625"/>
      <c r="CW32" s="625"/>
      <c r="CX32" s="625"/>
      <c r="CY32" s="625"/>
      <c r="CZ32" s="625"/>
      <c r="DA32" s="625"/>
      <c r="DB32" s="625"/>
      <c r="DC32" s="625"/>
      <c r="DD32" s="625"/>
      <c r="DE32" s="625"/>
      <c r="DF32" s="625"/>
      <c r="DG32" s="625"/>
      <c r="DH32" s="625"/>
      <c r="DI32" s="625"/>
      <c r="DJ32" s="625"/>
      <c r="DK32" s="625"/>
      <c r="DL32" s="625"/>
      <c r="DM32" s="625"/>
      <c r="DN32" s="625"/>
      <c r="DO32" s="625"/>
      <c r="DP32" s="625"/>
    </row>
    <row r="33" spans="1:120" ht="3.75" customHeight="1" x14ac:dyDescent="0.2">
      <c r="BC33" s="7"/>
      <c r="BD33" s="7"/>
      <c r="BE33" s="7"/>
      <c r="BF33" s="7"/>
      <c r="BG33" s="7"/>
      <c r="BH33" s="7"/>
      <c r="BI33" s="8"/>
      <c r="BJ33" s="7"/>
      <c r="BK33" s="7"/>
      <c r="BL33" s="7"/>
      <c r="BM33" s="7"/>
      <c r="BN33" s="7"/>
      <c r="BO33" s="7"/>
      <c r="BP33" s="7"/>
      <c r="BQ33" s="7"/>
      <c r="BR33" s="7"/>
      <c r="BS33" s="7"/>
      <c r="BT33" s="7"/>
      <c r="BU33" s="7"/>
      <c r="BV33" s="7"/>
      <c r="BW33" s="7"/>
      <c r="BX33" s="7"/>
    </row>
    <row r="34" spans="1:120" ht="3.75" customHeight="1" x14ac:dyDescent="0.2">
      <c r="Q34" s="619" t="s">
        <v>92</v>
      </c>
      <c r="R34" s="619"/>
      <c r="S34" s="619"/>
      <c r="T34" s="619"/>
      <c r="U34" s="619"/>
      <c r="V34" s="619"/>
      <c r="W34" s="619"/>
      <c r="X34" s="619"/>
      <c r="Y34" s="619"/>
      <c r="Z34" s="619"/>
      <c r="AA34" s="619"/>
      <c r="AB34" s="619"/>
      <c r="AC34" s="619"/>
      <c r="AD34" s="619"/>
      <c r="AE34" s="619"/>
      <c r="AF34" s="619"/>
      <c r="AG34" s="619"/>
      <c r="AH34" s="619"/>
      <c r="AI34" s="619"/>
      <c r="AJ34" s="619"/>
      <c r="AK34" s="619"/>
      <c r="AL34" s="619"/>
      <c r="AM34" s="619"/>
      <c r="AN34" s="619"/>
      <c r="AO34" s="619"/>
      <c r="AP34" s="619"/>
      <c r="AQ34" s="619"/>
      <c r="AR34" s="619"/>
      <c r="AS34" s="619"/>
      <c r="AT34" s="619"/>
      <c r="AU34" s="619"/>
      <c r="AV34" s="619"/>
      <c r="AW34" s="619"/>
      <c r="AX34" s="619"/>
      <c r="AY34" s="619"/>
      <c r="AZ34" s="619"/>
      <c r="BA34" s="619"/>
      <c r="BB34" s="619"/>
      <c r="BC34" s="619"/>
      <c r="BD34" s="619"/>
      <c r="BE34" s="619"/>
      <c r="BF34" s="619"/>
      <c r="BG34" s="619"/>
      <c r="BH34" s="619"/>
      <c r="BI34" s="8"/>
      <c r="BJ34" s="7"/>
      <c r="BK34" s="626" t="s">
        <v>129</v>
      </c>
      <c r="BL34" s="626"/>
      <c r="BM34" s="626"/>
      <c r="BN34" s="626"/>
      <c r="BO34" s="626"/>
      <c r="BP34" s="626"/>
      <c r="BQ34" s="626"/>
      <c r="BR34" s="626"/>
      <c r="BS34" s="626"/>
      <c r="BT34" s="626"/>
      <c r="BU34" s="626"/>
      <c r="BV34" s="626"/>
      <c r="BW34" s="626"/>
      <c r="BX34" s="626"/>
      <c r="BY34" s="626"/>
      <c r="BZ34" s="626"/>
      <c r="CA34" s="626"/>
      <c r="CB34" s="626"/>
      <c r="CC34" s="626"/>
      <c r="CD34" s="626"/>
      <c r="CE34" s="626"/>
      <c r="CF34" s="626"/>
      <c r="CG34" s="626"/>
      <c r="CH34" s="626"/>
      <c r="CI34" s="626"/>
      <c r="CJ34" s="626"/>
      <c r="CK34" s="626"/>
      <c r="CL34" s="626"/>
      <c r="CM34" s="626"/>
      <c r="CN34" s="626"/>
      <c r="CO34" s="626"/>
      <c r="CP34" s="626"/>
      <c r="CQ34" s="626"/>
      <c r="CR34" s="626"/>
      <c r="CS34" s="626"/>
      <c r="CT34" s="626"/>
      <c r="CU34" s="626"/>
      <c r="CV34" s="626"/>
      <c r="CW34" s="626"/>
      <c r="CX34" s="626"/>
      <c r="CY34" s="626"/>
      <c r="CZ34" s="626"/>
      <c r="DA34" s="626"/>
      <c r="DB34" s="626"/>
      <c r="DC34" s="626"/>
      <c r="DD34" s="626"/>
      <c r="DE34" s="626"/>
      <c r="DF34" s="626"/>
      <c r="DH34" s="584"/>
      <c r="DI34" s="584"/>
      <c r="DJ34" s="584"/>
      <c r="DK34" s="584"/>
      <c r="DL34" s="584"/>
      <c r="DM34" s="584"/>
    </row>
    <row r="35" spans="1:120" ht="13.5" customHeight="1" x14ac:dyDescent="0.2">
      <c r="M35" s="593" t="s">
        <v>74</v>
      </c>
      <c r="N35" s="594"/>
      <c r="O35" s="595"/>
      <c r="Q35" s="619"/>
      <c r="R35" s="619"/>
      <c r="S35" s="619"/>
      <c r="T35" s="619"/>
      <c r="U35" s="619"/>
      <c r="V35" s="619"/>
      <c r="W35" s="619"/>
      <c r="X35" s="619"/>
      <c r="Y35" s="619"/>
      <c r="Z35" s="619"/>
      <c r="AA35" s="619"/>
      <c r="AB35" s="619"/>
      <c r="AC35" s="619"/>
      <c r="AD35" s="619"/>
      <c r="AE35" s="619"/>
      <c r="AF35" s="619"/>
      <c r="AG35" s="619"/>
      <c r="AH35" s="619"/>
      <c r="AI35" s="619"/>
      <c r="AJ35" s="619"/>
      <c r="AK35" s="619"/>
      <c r="AL35" s="619"/>
      <c r="AM35" s="619"/>
      <c r="AN35" s="619"/>
      <c r="AO35" s="619"/>
      <c r="AP35" s="619"/>
      <c r="AQ35" s="619"/>
      <c r="AR35" s="619"/>
      <c r="AS35" s="619"/>
      <c r="AT35" s="619"/>
      <c r="AU35" s="619"/>
      <c r="AV35" s="619"/>
      <c r="AW35" s="619"/>
      <c r="AX35" s="619"/>
      <c r="AY35" s="619"/>
      <c r="AZ35" s="619"/>
      <c r="BA35" s="619"/>
      <c r="BB35" s="619"/>
      <c r="BC35" s="619"/>
      <c r="BD35" s="619"/>
      <c r="BE35" s="619"/>
      <c r="BF35" s="619"/>
      <c r="BG35" s="619"/>
      <c r="BH35" s="619"/>
      <c r="BI35" s="8"/>
      <c r="BJ35" s="7"/>
      <c r="BK35" s="626"/>
      <c r="BL35" s="626"/>
      <c r="BM35" s="626"/>
      <c r="BN35" s="626"/>
      <c r="BO35" s="626"/>
      <c r="BP35" s="626"/>
      <c r="BQ35" s="626"/>
      <c r="BR35" s="626"/>
      <c r="BS35" s="626"/>
      <c r="BT35" s="626"/>
      <c r="BU35" s="626"/>
      <c r="BV35" s="626"/>
      <c r="BW35" s="626"/>
      <c r="BX35" s="626"/>
      <c r="BY35" s="626"/>
      <c r="BZ35" s="626"/>
      <c r="CA35" s="626"/>
      <c r="CB35" s="626"/>
      <c r="CC35" s="626"/>
      <c r="CD35" s="626"/>
      <c r="CE35" s="626"/>
      <c r="CF35" s="626"/>
      <c r="CG35" s="626"/>
      <c r="CH35" s="626"/>
      <c r="CI35" s="626"/>
      <c r="CJ35" s="626"/>
      <c r="CK35" s="626"/>
      <c r="CL35" s="626"/>
      <c r="CM35" s="626"/>
      <c r="CN35" s="626"/>
      <c r="CO35" s="626"/>
      <c r="CP35" s="626"/>
      <c r="CQ35" s="626"/>
      <c r="CR35" s="626"/>
      <c r="CS35" s="626"/>
      <c r="CT35" s="626"/>
      <c r="CU35" s="626"/>
      <c r="CV35" s="626"/>
      <c r="CW35" s="626"/>
      <c r="CX35" s="626"/>
      <c r="CY35" s="626"/>
      <c r="CZ35" s="626"/>
      <c r="DA35" s="626"/>
      <c r="DB35" s="626"/>
      <c r="DC35" s="626"/>
      <c r="DD35" s="626"/>
      <c r="DE35" s="626"/>
      <c r="DF35" s="626"/>
      <c r="DH35" s="585"/>
      <c r="DI35" s="585"/>
      <c r="DJ35" s="585"/>
      <c r="DK35" s="585"/>
      <c r="DL35" s="585"/>
      <c r="DM35" s="585"/>
    </row>
    <row r="36" spans="1:120" ht="3.75" customHeight="1" x14ac:dyDescent="0.2">
      <c r="M36" s="596"/>
      <c r="N36" s="597"/>
      <c r="O36" s="598"/>
      <c r="Q36" s="619"/>
      <c r="R36" s="619"/>
      <c r="S36" s="619"/>
      <c r="T36" s="619"/>
      <c r="U36" s="619"/>
      <c r="V36" s="619"/>
      <c r="W36" s="619"/>
      <c r="X36" s="619"/>
      <c r="Y36" s="619"/>
      <c r="Z36" s="619"/>
      <c r="AA36" s="619"/>
      <c r="AB36" s="619"/>
      <c r="AC36" s="619"/>
      <c r="AD36" s="619"/>
      <c r="AE36" s="619"/>
      <c r="AF36" s="619"/>
      <c r="AG36" s="619"/>
      <c r="AH36" s="619"/>
      <c r="AI36" s="619"/>
      <c r="AJ36" s="619"/>
      <c r="AK36" s="619"/>
      <c r="AL36" s="619"/>
      <c r="AM36" s="619"/>
      <c r="AN36" s="619"/>
      <c r="AO36" s="619"/>
      <c r="AP36" s="619"/>
      <c r="AQ36" s="619"/>
      <c r="AR36" s="619"/>
      <c r="AS36" s="619"/>
      <c r="AT36" s="619"/>
      <c r="AU36" s="619"/>
      <c r="AV36" s="619"/>
      <c r="AW36" s="619"/>
      <c r="AX36" s="619"/>
      <c r="AY36" s="619"/>
      <c r="AZ36" s="619"/>
      <c r="BA36" s="619"/>
      <c r="BB36" s="619"/>
      <c r="BC36" s="619"/>
      <c r="BD36" s="619"/>
      <c r="BE36" s="619"/>
      <c r="BF36" s="619"/>
      <c r="BG36" s="619"/>
      <c r="BH36" s="619"/>
      <c r="BI36" s="8"/>
      <c r="BJ36" s="7"/>
      <c r="BK36" s="7"/>
      <c r="BL36" s="7"/>
      <c r="BM36" s="7"/>
      <c r="BN36" s="7"/>
      <c r="BO36" s="7"/>
      <c r="BP36" s="7"/>
      <c r="BQ36" s="7"/>
      <c r="BR36" s="7"/>
      <c r="BS36" s="7"/>
      <c r="BT36" s="7"/>
      <c r="BU36" s="7"/>
      <c r="BV36" s="7"/>
      <c r="BW36" s="7"/>
      <c r="BX36" s="7"/>
    </row>
    <row r="37" spans="1:120" ht="4.5" customHeight="1" x14ac:dyDescent="0.2">
      <c r="Q37" s="620"/>
      <c r="R37" s="620"/>
      <c r="S37" s="620"/>
      <c r="T37" s="620"/>
      <c r="U37" s="620"/>
      <c r="V37" s="620"/>
      <c r="W37" s="620"/>
      <c r="X37" s="620"/>
      <c r="Y37" s="620"/>
      <c r="Z37" s="620"/>
      <c r="AA37" s="620"/>
      <c r="AB37" s="620"/>
      <c r="AC37" s="620"/>
      <c r="AD37" s="620"/>
      <c r="AE37" s="620"/>
      <c r="AF37" s="620"/>
      <c r="AG37" s="620"/>
      <c r="AH37" s="620"/>
      <c r="AI37" s="620"/>
      <c r="AJ37" s="620"/>
      <c r="AK37" s="620"/>
      <c r="AL37" s="620"/>
      <c r="AM37" s="620"/>
      <c r="AN37" s="620"/>
      <c r="AO37" s="620"/>
      <c r="AP37" s="620"/>
      <c r="AQ37" s="620"/>
      <c r="AR37" s="620"/>
      <c r="AS37" s="620"/>
      <c r="AT37" s="620"/>
      <c r="AU37" s="620"/>
      <c r="AV37" s="620"/>
      <c r="AW37" s="620"/>
      <c r="AX37" s="620"/>
      <c r="AY37" s="620"/>
      <c r="AZ37" s="620"/>
      <c r="BA37" s="620"/>
      <c r="BB37" s="620"/>
      <c r="BC37" s="620"/>
      <c r="BD37" s="620"/>
      <c r="BE37" s="620"/>
      <c r="BF37" s="620"/>
      <c r="BG37" s="620"/>
      <c r="BH37" s="620"/>
      <c r="BI37" s="8"/>
      <c r="BJ37" s="7"/>
      <c r="BK37" s="7"/>
      <c r="BL37" s="7"/>
      <c r="BM37" s="7"/>
      <c r="BN37" s="7"/>
      <c r="BO37" s="7"/>
      <c r="BP37" s="7"/>
      <c r="BQ37" s="7"/>
      <c r="BR37" s="7"/>
      <c r="BS37" s="7"/>
      <c r="BT37" s="7"/>
      <c r="BU37" s="7"/>
      <c r="BV37" s="7"/>
      <c r="BW37" s="7"/>
    </row>
    <row r="38" spans="1:120" ht="17.25" customHeight="1" x14ac:dyDescent="0.2">
      <c r="A38" s="618"/>
      <c r="B38" s="618"/>
      <c r="C38" s="618"/>
      <c r="D38" s="618"/>
      <c r="E38" s="618"/>
      <c r="F38" s="618"/>
      <c r="G38" s="618"/>
      <c r="H38" s="618"/>
      <c r="I38" s="618"/>
      <c r="J38" s="618"/>
      <c r="K38" s="618"/>
      <c r="L38" s="618"/>
      <c r="M38" s="618"/>
      <c r="N38" s="618"/>
      <c r="O38" s="618"/>
      <c r="P38" s="618"/>
      <c r="Q38" s="618"/>
      <c r="R38" s="618"/>
      <c r="S38" s="618"/>
      <c r="T38" s="618"/>
      <c r="U38" s="618"/>
      <c r="V38" s="618"/>
      <c r="W38" s="618"/>
      <c r="X38" s="618"/>
      <c r="Y38" s="618"/>
      <c r="Z38" s="618"/>
      <c r="AA38" s="618"/>
      <c r="AB38" s="618"/>
      <c r="AC38" s="618"/>
      <c r="AD38" s="618"/>
      <c r="AE38" s="618"/>
      <c r="AF38" s="618"/>
      <c r="AG38" s="618"/>
      <c r="AH38" s="618"/>
      <c r="AI38" s="618"/>
      <c r="AJ38" s="618"/>
      <c r="AK38" s="618"/>
      <c r="AL38" s="618"/>
      <c r="AM38" s="618"/>
      <c r="AN38" s="618"/>
      <c r="AO38" s="618"/>
      <c r="AP38" s="618"/>
      <c r="AQ38" s="618"/>
      <c r="AR38" s="618"/>
      <c r="AS38" s="618"/>
      <c r="AT38" s="618"/>
      <c r="AU38" s="618"/>
      <c r="AV38" s="618"/>
      <c r="AW38" s="618"/>
      <c r="AX38" s="618"/>
      <c r="AY38" s="618"/>
      <c r="AZ38" s="618"/>
      <c r="BA38" s="618"/>
      <c r="BB38" s="618"/>
      <c r="BC38" s="618"/>
      <c r="BD38" s="618"/>
      <c r="BE38" s="618"/>
      <c r="BF38" s="618"/>
      <c r="BG38" s="618"/>
      <c r="BH38" s="618"/>
      <c r="BI38" s="34"/>
      <c r="BJ38" s="7"/>
      <c r="BK38" s="7"/>
      <c r="BL38" s="7"/>
      <c r="BN38" s="19" t="s">
        <v>93</v>
      </c>
      <c r="BO38" s="7"/>
      <c r="BP38" s="7"/>
      <c r="BQ38" s="7"/>
      <c r="BR38" s="7"/>
      <c r="BS38" s="7"/>
      <c r="BT38" s="7"/>
      <c r="BU38" s="7"/>
      <c r="BV38" s="7"/>
      <c r="BX38" s="580"/>
      <c r="BY38" s="580"/>
      <c r="BZ38" s="580"/>
      <c r="CA38" s="580"/>
      <c r="CB38" s="580"/>
      <c r="CC38" s="580"/>
      <c r="CD38" s="580"/>
      <c r="CE38" s="580"/>
      <c r="CF38" s="580"/>
      <c r="CP38" s="18" t="s">
        <v>85</v>
      </c>
    </row>
    <row r="39" spans="1:120" ht="3" customHeight="1" x14ac:dyDescent="0.2">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6"/>
      <c r="BD39" s="36"/>
      <c r="BE39" s="36"/>
      <c r="BF39" s="36"/>
      <c r="BG39" s="36"/>
      <c r="BH39" s="36"/>
      <c r="BI39" s="34"/>
      <c r="BJ39" s="7"/>
      <c r="BK39" s="7"/>
      <c r="BL39" s="7"/>
      <c r="BM39" s="7"/>
      <c r="BN39" s="7"/>
      <c r="BO39" s="7"/>
      <c r="BP39" s="7"/>
      <c r="BQ39" s="7"/>
      <c r="BR39" s="7"/>
      <c r="BS39" s="7"/>
      <c r="BT39" s="7"/>
      <c r="BU39" s="7"/>
      <c r="BV39" s="7"/>
      <c r="BW39" s="7"/>
      <c r="BX39" s="7"/>
    </row>
    <row r="40" spans="1:120" ht="12" customHeight="1" x14ac:dyDescent="0.2">
      <c r="A40" s="606"/>
      <c r="B40" s="606"/>
      <c r="C40" s="606"/>
      <c r="D40" s="606"/>
      <c r="E40" s="606"/>
      <c r="F40" s="606"/>
      <c r="G40" s="606"/>
      <c r="H40" s="606"/>
      <c r="I40" s="606"/>
      <c r="J40" s="606"/>
      <c r="K40" s="606"/>
      <c r="L40" s="606"/>
      <c r="M40" s="606"/>
      <c r="N40" s="606"/>
      <c r="O40" s="606"/>
      <c r="P40" s="606"/>
      <c r="Q40" s="606"/>
      <c r="R40" s="606"/>
      <c r="S40" s="606"/>
      <c r="T40" s="606"/>
      <c r="U40" s="606"/>
      <c r="V40" s="606"/>
      <c r="W40" s="606"/>
      <c r="X40" s="606"/>
      <c r="Y40" s="606"/>
      <c r="Z40" s="606"/>
      <c r="AA40" s="606"/>
      <c r="AB40" s="606"/>
      <c r="AC40" s="606"/>
      <c r="AD40" s="606"/>
      <c r="AE40" s="606"/>
      <c r="AF40" s="606"/>
      <c r="AG40" s="606"/>
      <c r="AH40" s="606"/>
      <c r="AI40" s="606"/>
      <c r="AJ40" s="606"/>
      <c r="AK40" s="606"/>
      <c r="AL40" s="606"/>
      <c r="AM40" s="606"/>
      <c r="AN40" s="606"/>
      <c r="AO40" s="606"/>
      <c r="AP40" s="606"/>
      <c r="AQ40" s="606"/>
      <c r="AR40" s="606"/>
      <c r="AS40" s="606"/>
      <c r="AT40" s="606"/>
      <c r="AU40" s="606"/>
      <c r="AV40" s="606"/>
      <c r="AW40" s="606"/>
      <c r="AX40" s="606"/>
      <c r="AY40" s="606"/>
      <c r="AZ40" s="606"/>
      <c r="BA40" s="606"/>
      <c r="BB40" s="606"/>
      <c r="BC40" s="606"/>
      <c r="BD40" s="606"/>
      <c r="BE40" s="606"/>
      <c r="BF40" s="606"/>
      <c r="BG40" s="606"/>
      <c r="BH40" s="606"/>
      <c r="BI40" s="34"/>
      <c r="BJ40" s="640" t="s">
        <v>86</v>
      </c>
      <c r="BK40" s="641"/>
      <c r="BL40" s="641"/>
      <c r="BM40" s="641"/>
      <c r="BN40" s="641"/>
      <c r="BO40" s="641"/>
      <c r="BP40" s="641"/>
      <c r="BQ40" s="641"/>
      <c r="BR40" s="641"/>
      <c r="BS40" s="641"/>
      <c r="BT40" s="641"/>
      <c r="BU40" s="641"/>
      <c r="BV40" s="641"/>
      <c r="BW40" s="641"/>
      <c r="BX40" s="641"/>
      <c r="BY40" s="641"/>
      <c r="BZ40" s="641"/>
      <c r="CA40" s="641"/>
      <c r="CB40" s="641"/>
      <c r="CC40" s="641"/>
      <c r="CD40" s="641"/>
      <c r="CE40" s="641"/>
      <c r="CF40" s="641"/>
      <c r="CG40" s="641"/>
      <c r="CH40" s="641"/>
      <c r="CI40" s="641"/>
      <c r="CJ40" s="641"/>
      <c r="CK40" s="641"/>
      <c r="CL40" s="20"/>
      <c r="CM40" s="20"/>
      <c r="CN40" s="20"/>
    </row>
    <row r="41" spans="1:120" ht="5.25" customHeight="1" x14ac:dyDescent="0.2">
      <c r="A41" s="607"/>
      <c r="B41" s="607"/>
      <c r="C41" s="607"/>
      <c r="D41" s="607"/>
      <c r="E41" s="607"/>
      <c r="F41" s="607"/>
      <c r="G41" s="607"/>
      <c r="H41" s="607"/>
      <c r="I41" s="607"/>
      <c r="J41" s="607"/>
      <c r="K41" s="607"/>
      <c r="L41" s="607"/>
      <c r="M41" s="607"/>
      <c r="N41" s="607"/>
      <c r="O41" s="607"/>
      <c r="P41" s="607"/>
      <c r="Q41" s="607"/>
      <c r="R41" s="607"/>
      <c r="S41" s="607"/>
      <c r="T41" s="607"/>
      <c r="U41" s="607"/>
      <c r="V41" s="607"/>
      <c r="W41" s="607"/>
      <c r="X41" s="607"/>
      <c r="Y41" s="607"/>
      <c r="Z41" s="607"/>
      <c r="AA41" s="607"/>
      <c r="AB41" s="607"/>
      <c r="AC41" s="607"/>
      <c r="AD41" s="607"/>
      <c r="AE41" s="607"/>
      <c r="AF41" s="607"/>
      <c r="AG41" s="607"/>
      <c r="AH41" s="607"/>
      <c r="AI41" s="607"/>
      <c r="AJ41" s="607"/>
      <c r="AK41" s="607"/>
      <c r="AL41" s="607"/>
      <c r="AM41" s="607"/>
      <c r="AN41" s="607"/>
      <c r="AO41" s="607"/>
      <c r="AP41" s="607"/>
      <c r="AQ41" s="607"/>
      <c r="AR41" s="607"/>
      <c r="AS41" s="607"/>
      <c r="AT41" s="607"/>
      <c r="AU41" s="607"/>
      <c r="AV41" s="607"/>
      <c r="AW41" s="607"/>
      <c r="AX41" s="607"/>
      <c r="AY41" s="607"/>
      <c r="AZ41" s="607"/>
      <c r="BA41" s="607"/>
      <c r="BB41" s="607"/>
      <c r="BC41" s="607"/>
      <c r="BD41" s="607"/>
      <c r="BE41" s="607"/>
      <c r="BF41" s="607"/>
      <c r="BG41" s="607"/>
      <c r="BH41" s="607"/>
      <c r="BI41" s="34"/>
      <c r="BJ41" s="640"/>
      <c r="BK41" s="641"/>
      <c r="BL41" s="641"/>
      <c r="BM41" s="641"/>
      <c r="BN41" s="641"/>
      <c r="BO41" s="641"/>
      <c r="BP41" s="641"/>
      <c r="BQ41" s="641"/>
      <c r="BR41" s="641"/>
      <c r="BS41" s="641"/>
      <c r="BT41" s="641"/>
      <c r="BU41" s="641"/>
      <c r="BV41" s="641"/>
      <c r="BW41" s="641"/>
      <c r="BX41" s="641"/>
      <c r="BY41" s="641"/>
      <c r="BZ41" s="641"/>
      <c r="CA41" s="641"/>
      <c r="CB41" s="641"/>
      <c r="CC41" s="641"/>
      <c r="CD41" s="641"/>
      <c r="CE41" s="641"/>
      <c r="CF41" s="641"/>
      <c r="CG41" s="641"/>
      <c r="CH41" s="641"/>
      <c r="CI41" s="641"/>
      <c r="CJ41" s="641"/>
      <c r="CK41" s="641"/>
      <c r="CL41" s="20"/>
      <c r="CM41" s="20"/>
      <c r="CN41" s="20"/>
      <c r="CQ41" s="584"/>
      <c r="CR41" s="584"/>
      <c r="CS41" s="584"/>
      <c r="CT41" s="584"/>
      <c r="CU41" s="584"/>
      <c r="CV41" s="584"/>
      <c r="CW41" s="584"/>
      <c r="CX41" s="584"/>
      <c r="CY41" s="584"/>
      <c r="DE41" s="611" t="s">
        <v>87</v>
      </c>
      <c r="DF41" s="611"/>
      <c r="DG41" s="611"/>
      <c r="DH41" s="611"/>
      <c r="DI41" s="611"/>
      <c r="DJ41" s="611"/>
      <c r="DK41" s="611"/>
      <c r="DL41" s="611"/>
      <c r="DM41" s="611"/>
      <c r="DN41" s="611"/>
      <c r="DO41" s="611"/>
      <c r="DP41" s="611"/>
    </row>
    <row r="42" spans="1:120" ht="3" customHeight="1" x14ac:dyDescent="0.2">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6"/>
      <c r="BD42" s="36"/>
      <c r="BE42" s="36"/>
      <c r="BF42" s="36"/>
      <c r="BG42" s="36"/>
      <c r="BH42" s="36"/>
      <c r="BI42" s="34"/>
      <c r="BJ42" s="640"/>
      <c r="BK42" s="641"/>
      <c r="BL42" s="641"/>
      <c r="BM42" s="641"/>
      <c r="BN42" s="641"/>
      <c r="BO42" s="641"/>
      <c r="BP42" s="641"/>
      <c r="BQ42" s="641"/>
      <c r="BR42" s="641"/>
      <c r="BS42" s="641"/>
      <c r="BT42" s="641"/>
      <c r="BU42" s="641"/>
      <c r="BV42" s="641"/>
      <c r="BW42" s="641"/>
      <c r="BX42" s="641"/>
      <c r="BY42" s="641"/>
      <c r="BZ42" s="641"/>
      <c r="CA42" s="641"/>
      <c r="CB42" s="641"/>
      <c r="CC42" s="641"/>
      <c r="CD42" s="641"/>
      <c r="CE42" s="641"/>
      <c r="CF42" s="641"/>
      <c r="CG42" s="641"/>
      <c r="CH42" s="641"/>
      <c r="CI42" s="641"/>
      <c r="CJ42" s="641"/>
      <c r="CK42" s="641"/>
      <c r="CL42" s="20"/>
      <c r="CM42" s="20"/>
      <c r="CN42" s="20"/>
      <c r="CQ42" s="612"/>
      <c r="CR42" s="612"/>
      <c r="CS42" s="612"/>
      <c r="CT42" s="612"/>
      <c r="CU42" s="612"/>
      <c r="CV42" s="612"/>
      <c r="CW42" s="612"/>
      <c r="CX42" s="612"/>
      <c r="CY42" s="612"/>
      <c r="DE42" s="611"/>
      <c r="DF42" s="611"/>
      <c r="DG42" s="611"/>
      <c r="DH42" s="611"/>
      <c r="DI42" s="611"/>
      <c r="DJ42" s="611"/>
      <c r="DK42" s="611"/>
      <c r="DL42" s="611"/>
      <c r="DM42" s="611"/>
      <c r="DN42" s="611"/>
      <c r="DO42" s="611"/>
      <c r="DP42" s="611"/>
    </row>
    <row r="43" spans="1:120" ht="9.75" customHeight="1" x14ac:dyDescent="0.2">
      <c r="A43" s="606"/>
      <c r="B43" s="606"/>
      <c r="C43" s="606"/>
      <c r="D43" s="606"/>
      <c r="E43" s="606"/>
      <c r="F43" s="606"/>
      <c r="G43" s="606"/>
      <c r="H43" s="606"/>
      <c r="I43" s="606"/>
      <c r="J43" s="606"/>
      <c r="K43" s="606"/>
      <c r="L43" s="606"/>
      <c r="M43" s="606"/>
      <c r="N43" s="606"/>
      <c r="O43" s="606"/>
      <c r="P43" s="606"/>
      <c r="Q43" s="606"/>
      <c r="R43" s="606"/>
      <c r="S43" s="606"/>
      <c r="T43" s="606"/>
      <c r="U43" s="606"/>
      <c r="V43" s="606"/>
      <c r="W43" s="606"/>
      <c r="X43" s="606"/>
      <c r="Y43" s="606"/>
      <c r="Z43" s="606"/>
      <c r="AA43" s="606"/>
      <c r="AB43" s="606"/>
      <c r="AC43" s="606"/>
      <c r="AD43" s="606"/>
      <c r="AE43" s="606"/>
      <c r="AF43" s="606"/>
      <c r="AG43" s="606"/>
      <c r="AH43" s="606"/>
      <c r="AI43" s="606"/>
      <c r="AJ43" s="606"/>
      <c r="AK43" s="606"/>
      <c r="AL43" s="606"/>
      <c r="AM43" s="606"/>
      <c r="AN43" s="606"/>
      <c r="AO43" s="606"/>
      <c r="AP43" s="606"/>
      <c r="AQ43" s="606"/>
      <c r="AR43" s="606"/>
      <c r="AS43" s="606"/>
      <c r="AT43" s="606"/>
      <c r="AU43" s="606"/>
      <c r="AV43" s="606"/>
      <c r="AW43" s="606"/>
      <c r="AX43" s="606"/>
      <c r="AY43" s="606"/>
      <c r="AZ43" s="606"/>
      <c r="BA43" s="606"/>
      <c r="BB43" s="606"/>
      <c r="BC43" s="606"/>
      <c r="BD43" s="606"/>
      <c r="BE43" s="606"/>
      <c r="BF43" s="606"/>
      <c r="BG43" s="606"/>
      <c r="BH43" s="606"/>
      <c r="BI43" s="34"/>
      <c r="BJ43" s="640"/>
      <c r="BK43" s="641"/>
      <c r="BL43" s="641"/>
      <c r="BM43" s="641"/>
      <c r="BN43" s="641"/>
      <c r="BO43" s="641"/>
      <c r="BP43" s="641"/>
      <c r="BQ43" s="641"/>
      <c r="BR43" s="641"/>
      <c r="BS43" s="641"/>
      <c r="BT43" s="641"/>
      <c r="BU43" s="641"/>
      <c r="BV43" s="641"/>
      <c r="BW43" s="641"/>
      <c r="BX43" s="641"/>
      <c r="BY43" s="641"/>
      <c r="BZ43" s="641"/>
      <c r="CA43" s="641"/>
      <c r="CB43" s="641"/>
      <c r="CC43" s="641"/>
      <c r="CD43" s="641"/>
      <c r="CE43" s="641"/>
      <c r="CF43" s="641"/>
      <c r="CG43" s="641"/>
      <c r="CH43" s="641"/>
      <c r="CI43" s="641"/>
      <c r="CJ43" s="641"/>
      <c r="CK43" s="641"/>
      <c r="CL43" s="20"/>
      <c r="CM43" s="20"/>
      <c r="CN43" s="20"/>
      <c r="CQ43" s="585"/>
      <c r="CR43" s="585"/>
      <c r="CS43" s="585"/>
      <c r="CT43" s="585"/>
      <c r="CU43" s="585"/>
      <c r="CV43" s="585"/>
      <c r="CW43" s="585"/>
      <c r="CX43" s="585"/>
      <c r="CY43" s="585"/>
      <c r="DE43" s="611"/>
      <c r="DF43" s="611"/>
      <c r="DG43" s="611"/>
      <c r="DH43" s="611"/>
      <c r="DI43" s="611"/>
      <c r="DJ43" s="611"/>
      <c r="DK43" s="611"/>
      <c r="DL43" s="611"/>
      <c r="DM43" s="611"/>
      <c r="DN43" s="611"/>
      <c r="DO43" s="611"/>
      <c r="DP43" s="611"/>
    </row>
    <row r="44" spans="1:120" ht="8.25" customHeight="1" x14ac:dyDescent="0.2">
      <c r="A44" s="607"/>
      <c r="B44" s="607"/>
      <c r="C44" s="607"/>
      <c r="D44" s="607"/>
      <c r="E44" s="607"/>
      <c r="F44" s="607"/>
      <c r="G44" s="607"/>
      <c r="H44" s="607"/>
      <c r="I44" s="607"/>
      <c r="J44" s="607"/>
      <c r="K44" s="607"/>
      <c r="L44" s="607"/>
      <c r="M44" s="607"/>
      <c r="N44" s="607"/>
      <c r="O44" s="607"/>
      <c r="P44" s="607"/>
      <c r="Q44" s="607"/>
      <c r="R44" s="607"/>
      <c r="S44" s="607"/>
      <c r="T44" s="607"/>
      <c r="U44" s="607"/>
      <c r="V44" s="607"/>
      <c r="W44" s="607"/>
      <c r="X44" s="607"/>
      <c r="Y44" s="607"/>
      <c r="Z44" s="607"/>
      <c r="AA44" s="607"/>
      <c r="AB44" s="607"/>
      <c r="AC44" s="607"/>
      <c r="AD44" s="607"/>
      <c r="AE44" s="607"/>
      <c r="AF44" s="607"/>
      <c r="AG44" s="607"/>
      <c r="AH44" s="607"/>
      <c r="AI44" s="607"/>
      <c r="AJ44" s="607"/>
      <c r="AK44" s="607"/>
      <c r="AL44" s="607"/>
      <c r="AM44" s="607"/>
      <c r="AN44" s="607"/>
      <c r="AO44" s="607"/>
      <c r="AP44" s="607"/>
      <c r="AQ44" s="607"/>
      <c r="AR44" s="607"/>
      <c r="AS44" s="607"/>
      <c r="AT44" s="607"/>
      <c r="AU44" s="607"/>
      <c r="AV44" s="607"/>
      <c r="AW44" s="607"/>
      <c r="AX44" s="607"/>
      <c r="AY44" s="607"/>
      <c r="AZ44" s="607"/>
      <c r="BA44" s="607"/>
      <c r="BB44" s="607"/>
      <c r="BC44" s="607"/>
      <c r="BD44" s="607"/>
      <c r="BE44" s="607"/>
      <c r="BF44" s="607"/>
      <c r="BG44" s="607"/>
      <c r="BH44" s="607"/>
      <c r="BI44" s="34"/>
      <c r="BJ44" s="640"/>
      <c r="BK44" s="641"/>
      <c r="BL44" s="641"/>
      <c r="BM44" s="641"/>
      <c r="BN44" s="641"/>
      <c r="BO44" s="641"/>
      <c r="BP44" s="641"/>
      <c r="BQ44" s="641"/>
      <c r="BR44" s="641"/>
      <c r="BS44" s="641"/>
      <c r="BT44" s="641"/>
      <c r="BU44" s="641"/>
      <c r="BV44" s="641"/>
      <c r="BW44" s="641"/>
      <c r="BX44" s="641"/>
      <c r="BY44" s="641"/>
      <c r="BZ44" s="641"/>
      <c r="CA44" s="641"/>
      <c r="CB44" s="641"/>
      <c r="CC44" s="641"/>
      <c r="CD44" s="641"/>
      <c r="CE44" s="641"/>
      <c r="CF44" s="641"/>
      <c r="CG44" s="641"/>
      <c r="CH44" s="641"/>
      <c r="CI44" s="641"/>
      <c r="CJ44" s="641"/>
      <c r="CK44" s="641"/>
      <c r="CL44" s="20"/>
      <c r="CM44" s="20"/>
      <c r="CN44" s="20"/>
    </row>
    <row r="45" spans="1:120" ht="8.25" customHeight="1" x14ac:dyDescent="0.2">
      <c r="A45" s="605" t="s">
        <v>94</v>
      </c>
      <c r="B45" s="605"/>
      <c r="C45" s="605"/>
      <c r="D45" s="605"/>
      <c r="E45" s="605"/>
      <c r="F45" s="605"/>
      <c r="G45" s="605"/>
      <c r="H45" s="605"/>
      <c r="I45" s="605"/>
      <c r="J45" s="605"/>
      <c r="K45" s="605"/>
      <c r="L45" s="605"/>
      <c r="M45" s="605"/>
      <c r="N45" s="605"/>
      <c r="O45" s="605"/>
      <c r="P45" s="605"/>
      <c r="Q45" s="605"/>
      <c r="R45" s="605"/>
      <c r="S45" s="605"/>
      <c r="T45" s="605"/>
      <c r="U45" s="605"/>
      <c r="V45" s="605"/>
      <c r="W45" s="605"/>
      <c r="X45" s="605"/>
      <c r="Y45" s="605"/>
      <c r="Z45" s="605"/>
      <c r="AA45" s="605"/>
      <c r="AB45" s="605"/>
      <c r="AC45" s="605"/>
      <c r="AD45" s="605"/>
      <c r="AE45" s="605"/>
      <c r="AF45" s="605"/>
      <c r="AG45" s="605"/>
      <c r="AH45" s="605"/>
      <c r="AI45" s="605"/>
      <c r="AJ45" s="605"/>
      <c r="AK45" s="605"/>
      <c r="AL45" s="605"/>
      <c r="AM45" s="605"/>
      <c r="AN45" s="605"/>
      <c r="AO45" s="605"/>
      <c r="AP45" s="605"/>
      <c r="AQ45" s="605"/>
      <c r="AR45" s="605"/>
      <c r="AS45" s="605"/>
      <c r="AT45" s="605"/>
      <c r="AU45" s="605"/>
      <c r="AV45" s="605"/>
      <c r="AW45" s="605"/>
      <c r="AX45" s="605"/>
      <c r="AY45" s="605"/>
      <c r="AZ45" s="605"/>
      <c r="BA45" s="605"/>
      <c r="BB45" s="605"/>
      <c r="BC45" s="605"/>
      <c r="BD45" s="605"/>
      <c r="BE45" s="605"/>
      <c r="BF45" s="605"/>
      <c r="BG45" s="605"/>
      <c r="BH45" s="605"/>
      <c r="BI45" s="8"/>
      <c r="BJ45" s="7"/>
      <c r="BK45" s="610" t="s">
        <v>95</v>
      </c>
      <c r="BL45" s="610"/>
      <c r="BM45" s="610"/>
      <c r="BN45" s="610"/>
      <c r="BO45" s="610"/>
      <c r="BP45" s="610"/>
      <c r="BQ45" s="610"/>
      <c r="BR45" s="610"/>
      <c r="BS45" s="610"/>
      <c r="BT45" s="610"/>
      <c r="BU45" s="610"/>
      <c r="BV45" s="610"/>
      <c r="BW45" s="610"/>
      <c r="BX45" s="610"/>
      <c r="BY45" s="610"/>
      <c r="BZ45" s="610"/>
      <c r="CA45" s="610"/>
      <c r="CB45" s="610"/>
      <c r="CC45" s="610"/>
      <c r="CD45" s="610"/>
      <c r="CE45" s="610"/>
      <c r="CF45" s="610"/>
      <c r="CG45" s="610"/>
      <c r="CH45" s="610"/>
      <c r="CI45" s="610"/>
      <c r="CJ45" s="610"/>
    </row>
    <row r="46" spans="1:120" ht="9.75" customHeight="1" x14ac:dyDescent="0.2">
      <c r="A46" s="605"/>
      <c r="B46" s="605"/>
      <c r="C46" s="605"/>
      <c r="D46" s="605"/>
      <c r="E46" s="605"/>
      <c r="F46" s="605"/>
      <c r="G46" s="605"/>
      <c r="H46" s="605"/>
      <c r="I46" s="605"/>
      <c r="J46" s="605"/>
      <c r="K46" s="605"/>
      <c r="L46" s="605"/>
      <c r="M46" s="605"/>
      <c r="N46" s="605"/>
      <c r="O46" s="605"/>
      <c r="P46" s="605"/>
      <c r="Q46" s="605"/>
      <c r="R46" s="605"/>
      <c r="S46" s="605"/>
      <c r="T46" s="605"/>
      <c r="U46" s="605"/>
      <c r="V46" s="605"/>
      <c r="W46" s="605"/>
      <c r="X46" s="605"/>
      <c r="Y46" s="605"/>
      <c r="Z46" s="605"/>
      <c r="AA46" s="605"/>
      <c r="AB46" s="605"/>
      <c r="AC46" s="605"/>
      <c r="AD46" s="605"/>
      <c r="AE46" s="605"/>
      <c r="AF46" s="605"/>
      <c r="AG46" s="605"/>
      <c r="AH46" s="605"/>
      <c r="AI46" s="605"/>
      <c r="AJ46" s="605"/>
      <c r="AK46" s="605"/>
      <c r="AL46" s="605"/>
      <c r="AM46" s="605"/>
      <c r="AN46" s="605"/>
      <c r="AO46" s="605"/>
      <c r="AP46" s="605"/>
      <c r="AQ46" s="605"/>
      <c r="AR46" s="605"/>
      <c r="AS46" s="605"/>
      <c r="AT46" s="605"/>
      <c r="AU46" s="605"/>
      <c r="AV46" s="605"/>
      <c r="AW46" s="605"/>
      <c r="AX46" s="605"/>
      <c r="AY46" s="605"/>
      <c r="AZ46" s="605"/>
      <c r="BA46" s="605"/>
      <c r="BB46" s="605"/>
      <c r="BC46" s="605"/>
      <c r="BD46" s="605"/>
      <c r="BE46" s="605"/>
      <c r="BF46" s="605"/>
      <c r="BG46" s="605"/>
      <c r="BH46" s="605"/>
      <c r="BI46" s="8"/>
      <c r="BJ46" s="7"/>
      <c r="BK46" s="610"/>
      <c r="BL46" s="610"/>
      <c r="BM46" s="610"/>
      <c r="BN46" s="610"/>
      <c r="BO46" s="610"/>
      <c r="BP46" s="610"/>
      <c r="BQ46" s="610"/>
      <c r="BR46" s="610"/>
      <c r="BS46" s="610"/>
      <c r="BT46" s="610"/>
      <c r="BU46" s="610"/>
      <c r="BV46" s="610"/>
      <c r="BW46" s="610"/>
      <c r="BX46" s="610"/>
      <c r="BY46" s="610"/>
      <c r="BZ46" s="610"/>
      <c r="CA46" s="610"/>
      <c r="CB46" s="610"/>
      <c r="CC46" s="610"/>
      <c r="CD46" s="610"/>
      <c r="CE46" s="610"/>
      <c r="CF46" s="610"/>
      <c r="CG46" s="610"/>
      <c r="CH46" s="610"/>
      <c r="CI46" s="610"/>
      <c r="CJ46" s="610"/>
      <c r="CM46" s="584"/>
      <c r="CN46" s="584"/>
      <c r="CO46" s="584"/>
      <c r="CP46" s="584"/>
      <c r="CQ46" s="584"/>
      <c r="CR46" s="584"/>
      <c r="CS46" s="599" t="s">
        <v>82</v>
      </c>
      <c r="CT46" s="599"/>
      <c r="CU46" s="599"/>
      <c r="CV46" s="584"/>
      <c r="CW46" s="584"/>
      <c r="CX46" s="584"/>
      <c r="CY46" s="584"/>
      <c r="CZ46" s="584"/>
      <c r="DA46" s="584"/>
      <c r="DB46" s="599" t="s">
        <v>82</v>
      </c>
      <c r="DC46" s="599"/>
      <c r="DD46" s="599"/>
      <c r="DE46" s="584"/>
      <c r="DF46" s="584"/>
      <c r="DG46" s="584"/>
      <c r="DH46" s="584"/>
      <c r="DI46" s="584"/>
      <c r="DJ46" s="584"/>
      <c r="DK46" s="584"/>
      <c r="DL46" s="584"/>
      <c r="DM46" s="584"/>
      <c r="DN46" s="584"/>
      <c r="DO46" s="584"/>
      <c r="DP46" s="584"/>
    </row>
    <row r="47" spans="1:120" ht="7.5" customHeight="1" x14ac:dyDescent="0.2">
      <c r="A47" s="584"/>
      <c r="B47" s="584"/>
      <c r="C47" s="584"/>
      <c r="D47" s="584"/>
      <c r="E47" s="584"/>
      <c r="F47" s="584"/>
      <c r="G47" s="584"/>
      <c r="H47" s="584"/>
      <c r="I47" s="584"/>
      <c r="J47" s="584"/>
      <c r="K47" s="584"/>
      <c r="L47" s="584"/>
      <c r="M47" s="584"/>
      <c r="N47" s="584"/>
      <c r="O47" s="584"/>
      <c r="P47" s="584"/>
      <c r="Q47" s="584"/>
      <c r="R47" s="584"/>
      <c r="S47" s="584"/>
      <c r="T47" s="584"/>
      <c r="U47" s="584"/>
      <c r="V47" s="584"/>
      <c r="W47" s="584"/>
      <c r="X47" s="584"/>
      <c r="Y47" s="584"/>
      <c r="Z47" s="584"/>
      <c r="AA47" s="584"/>
      <c r="AB47" s="584"/>
      <c r="AC47" s="584"/>
      <c r="AD47" s="584"/>
      <c r="AE47" s="584"/>
      <c r="AF47" s="584"/>
      <c r="AG47" s="584"/>
      <c r="AH47" s="584"/>
      <c r="AI47" s="584"/>
      <c r="AJ47" s="584"/>
      <c r="AK47" s="584"/>
      <c r="AL47" s="584"/>
      <c r="AM47" s="584"/>
      <c r="AN47" s="584"/>
      <c r="AO47" s="584"/>
      <c r="AP47" s="584"/>
      <c r="AQ47" s="584"/>
      <c r="AR47" s="584"/>
      <c r="AS47" s="584"/>
      <c r="AT47" s="584"/>
      <c r="AU47" s="584"/>
      <c r="AV47" s="584"/>
      <c r="AW47" s="584"/>
      <c r="AX47" s="584"/>
      <c r="AY47" s="584"/>
      <c r="AZ47" s="584"/>
      <c r="BA47" s="584"/>
      <c r="BB47" s="584"/>
      <c r="BC47" s="584"/>
      <c r="BD47" s="584"/>
      <c r="BE47" s="584"/>
      <c r="BF47" s="584"/>
      <c r="BG47" s="584"/>
      <c r="BH47" s="584"/>
      <c r="BI47" s="8"/>
      <c r="BJ47" s="7"/>
      <c r="BK47" s="610"/>
      <c r="BL47" s="610"/>
      <c r="BM47" s="610"/>
      <c r="BN47" s="610"/>
      <c r="BO47" s="610"/>
      <c r="BP47" s="610"/>
      <c r="BQ47" s="610"/>
      <c r="BR47" s="610"/>
      <c r="BS47" s="610"/>
      <c r="BT47" s="610"/>
      <c r="BU47" s="610"/>
      <c r="BV47" s="610"/>
      <c r="BW47" s="610"/>
      <c r="BX47" s="610"/>
      <c r="BY47" s="610"/>
      <c r="BZ47" s="610"/>
      <c r="CA47" s="610"/>
      <c r="CB47" s="610"/>
      <c r="CC47" s="610"/>
      <c r="CD47" s="610"/>
      <c r="CE47" s="610"/>
      <c r="CF47" s="610"/>
      <c r="CG47" s="610"/>
      <c r="CH47" s="610"/>
      <c r="CI47" s="610"/>
      <c r="CJ47" s="610"/>
      <c r="CM47" s="585"/>
      <c r="CN47" s="585"/>
      <c r="CO47" s="585"/>
      <c r="CP47" s="585"/>
      <c r="CQ47" s="585"/>
      <c r="CR47" s="585"/>
      <c r="CS47" s="599"/>
      <c r="CT47" s="599"/>
      <c r="CU47" s="599"/>
      <c r="CV47" s="585"/>
      <c r="CW47" s="585"/>
      <c r="CX47" s="585"/>
      <c r="CY47" s="585"/>
      <c r="CZ47" s="585"/>
      <c r="DA47" s="585"/>
      <c r="DB47" s="599"/>
      <c r="DC47" s="599"/>
      <c r="DD47" s="599"/>
      <c r="DE47" s="585"/>
      <c r="DF47" s="585"/>
      <c r="DG47" s="585"/>
      <c r="DH47" s="585"/>
      <c r="DI47" s="585"/>
      <c r="DJ47" s="585"/>
      <c r="DK47" s="585"/>
      <c r="DL47" s="585"/>
      <c r="DM47" s="585"/>
      <c r="DN47" s="585"/>
      <c r="DO47" s="585"/>
      <c r="DP47" s="585"/>
    </row>
    <row r="48" spans="1:120" ht="10.5" customHeight="1" x14ac:dyDescent="0.2">
      <c r="A48" s="585"/>
      <c r="B48" s="585"/>
      <c r="C48" s="585"/>
      <c r="D48" s="585"/>
      <c r="E48" s="585"/>
      <c r="F48" s="585"/>
      <c r="G48" s="585"/>
      <c r="H48" s="585"/>
      <c r="I48" s="585"/>
      <c r="J48" s="585"/>
      <c r="K48" s="585"/>
      <c r="L48" s="585"/>
      <c r="M48" s="585"/>
      <c r="N48" s="585"/>
      <c r="O48" s="585"/>
      <c r="P48" s="585"/>
      <c r="Q48" s="585"/>
      <c r="R48" s="585"/>
      <c r="S48" s="585"/>
      <c r="T48" s="585"/>
      <c r="U48" s="585"/>
      <c r="V48" s="585"/>
      <c r="W48" s="585"/>
      <c r="X48" s="585"/>
      <c r="Y48" s="585"/>
      <c r="Z48" s="585"/>
      <c r="AA48" s="585"/>
      <c r="AB48" s="585"/>
      <c r="AC48" s="585"/>
      <c r="AD48" s="585"/>
      <c r="AE48" s="585"/>
      <c r="AF48" s="585"/>
      <c r="AG48" s="585"/>
      <c r="AH48" s="585"/>
      <c r="AI48" s="585"/>
      <c r="AJ48" s="585"/>
      <c r="AK48" s="585"/>
      <c r="AL48" s="585"/>
      <c r="AM48" s="585"/>
      <c r="AN48" s="585"/>
      <c r="AO48" s="585"/>
      <c r="AP48" s="585"/>
      <c r="AQ48" s="585"/>
      <c r="AR48" s="585"/>
      <c r="AS48" s="585"/>
      <c r="AT48" s="585"/>
      <c r="AU48" s="585"/>
      <c r="AV48" s="585"/>
      <c r="AW48" s="585"/>
      <c r="AX48" s="585"/>
      <c r="AY48" s="585"/>
      <c r="AZ48" s="585"/>
      <c r="BA48" s="585"/>
      <c r="BB48" s="585"/>
      <c r="BC48" s="585"/>
      <c r="BD48" s="585"/>
      <c r="BE48" s="585"/>
      <c r="BF48" s="585"/>
      <c r="BG48" s="585"/>
      <c r="BH48" s="585"/>
      <c r="BI48" s="8"/>
      <c r="BJ48" s="608" t="s">
        <v>96</v>
      </c>
      <c r="BK48" s="609"/>
      <c r="BL48" s="609"/>
      <c r="BM48" s="609"/>
      <c r="BN48" s="609"/>
      <c r="BO48" s="609"/>
      <c r="BP48" s="609"/>
      <c r="BQ48" s="609"/>
      <c r="BR48" s="609"/>
      <c r="BS48" s="609"/>
      <c r="BT48" s="609"/>
      <c r="BU48" s="609"/>
      <c r="BV48" s="609"/>
      <c r="BW48" s="609"/>
      <c r="BX48" s="609"/>
      <c r="BY48" s="609"/>
      <c r="BZ48" s="609"/>
      <c r="CA48" s="609"/>
      <c r="CB48" s="609"/>
      <c r="CC48" s="21"/>
      <c r="CD48" s="21"/>
      <c r="CE48" s="21"/>
      <c r="CF48" s="21"/>
      <c r="CG48" s="21"/>
      <c r="CH48" s="21"/>
      <c r="CI48" s="21"/>
      <c r="CJ48" s="21"/>
    </row>
    <row r="49" spans="1:120" ht="3" customHeight="1" x14ac:dyDescent="0.2">
      <c r="BC49" s="7"/>
      <c r="BD49" s="7"/>
      <c r="BE49" s="7"/>
      <c r="BF49" s="7"/>
      <c r="BG49" s="7"/>
      <c r="BH49" s="7"/>
      <c r="BI49" s="8"/>
      <c r="BJ49" s="608"/>
      <c r="BK49" s="609"/>
      <c r="BL49" s="609"/>
      <c r="BM49" s="609"/>
      <c r="BN49" s="609"/>
      <c r="BO49" s="609"/>
      <c r="BP49" s="609"/>
      <c r="BQ49" s="609"/>
      <c r="BR49" s="609"/>
      <c r="BS49" s="609"/>
      <c r="BT49" s="609"/>
      <c r="BU49" s="609"/>
      <c r="BV49" s="609"/>
      <c r="BW49" s="609"/>
      <c r="BX49" s="609"/>
      <c r="BY49" s="609"/>
      <c r="BZ49" s="609"/>
      <c r="CA49" s="609"/>
      <c r="CB49" s="609"/>
      <c r="CD49" s="584"/>
      <c r="CE49" s="584"/>
      <c r="CF49" s="584"/>
      <c r="CG49" s="584"/>
      <c r="CH49" s="584"/>
      <c r="CI49" s="584"/>
      <c r="CJ49" s="584"/>
      <c r="CK49" s="584"/>
      <c r="CL49" s="584"/>
      <c r="CM49" s="584"/>
      <c r="CN49" s="584"/>
      <c r="CO49" s="584"/>
      <c r="CP49" s="584"/>
      <c r="CQ49" s="584"/>
      <c r="CR49" s="584"/>
      <c r="CS49" s="584"/>
      <c r="CT49" s="584"/>
      <c r="CU49" s="584"/>
      <c r="CV49" s="584"/>
      <c r="CW49" s="584"/>
      <c r="CX49" s="584"/>
      <c r="CY49" s="584"/>
      <c r="CZ49" s="584"/>
      <c r="DA49" s="584"/>
      <c r="DB49" s="584"/>
      <c r="DC49" s="584"/>
      <c r="DD49" s="584"/>
      <c r="DE49" s="584"/>
      <c r="DF49" s="584"/>
      <c r="DG49" s="584"/>
      <c r="DH49" s="584"/>
      <c r="DI49" s="584"/>
      <c r="DJ49" s="584"/>
      <c r="DK49" s="584"/>
      <c r="DL49" s="584"/>
      <c r="DM49" s="584"/>
      <c r="DN49" s="584"/>
      <c r="DO49" s="584"/>
      <c r="DP49" s="584"/>
    </row>
    <row r="50" spans="1:120" ht="15" customHeight="1" x14ac:dyDescent="0.2">
      <c r="A50" s="584"/>
      <c r="B50" s="584"/>
      <c r="C50" s="584"/>
      <c r="D50" s="584"/>
      <c r="E50" s="584"/>
      <c r="F50" s="584"/>
      <c r="G50" s="584"/>
      <c r="H50" s="584"/>
      <c r="I50" s="584"/>
      <c r="J50" s="584"/>
      <c r="K50" s="584"/>
      <c r="L50" s="584"/>
      <c r="M50" s="584"/>
      <c r="N50" s="584"/>
      <c r="O50" s="584"/>
      <c r="P50" s="584"/>
      <c r="Q50" s="584"/>
      <c r="R50" s="584"/>
      <c r="S50" s="584"/>
      <c r="T50" s="584"/>
      <c r="U50" s="584"/>
      <c r="V50" s="584"/>
      <c r="W50" s="584"/>
      <c r="X50" s="584"/>
      <c r="Y50" s="584"/>
      <c r="Z50" s="584"/>
      <c r="AA50" s="584"/>
      <c r="AB50" s="584"/>
      <c r="AC50" s="584"/>
      <c r="AD50" s="584"/>
      <c r="AE50" s="584"/>
      <c r="AF50" s="584"/>
      <c r="AG50" s="584"/>
      <c r="AH50" s="584"/>
      <c r="AI50" s="584"/>
      <c r="AJ50" s="584"/>
      <c r="AK50" s="584"/>
      <c r="AL50" s="584"/>
      <c r="AM50" s="584"/>
      <c r="AN50" s="584"/>
      <c r="AO50" s="584"/>
      <c r="AP50" s="584"/>
      <c r="AQ50" s="584"/>
      <c r="AR50" s="584"/>
      <c r="AS50" s="584"/>
      <c r="AT50" s="584"/>
      <c r="AU50" s="584"/>
      <c r="AV50" s="584"/>
      <c r="AW50" s="584"/>
      <c r="AX50" s="584"/>
      <c r="AY50" s="584"/>
      <c r="AZ50" s="584"/>
      <c r="BA50" s="584"/>
      <c r="BB50" s="584"/>
      <c r="BC50" s="584"/>
      <c r="BD50" s="584"/>
      <c r="BE50" s="584"/>
      <c r="BF50" s="584"/>
      <c r="BG50" s="584"/>
      <c r="BH50" s="584"/>
      <c r="BI50" s="8"/>
      <c r="BJ50" s="608"/>
      <c r="BK50" s="609"/>
      <c r="BL50" s="609"/>
      <c r="BM50" s="609"/>
      <c r="BN50" s="609"/>
      <c r="BO50" s="609"/>
      <c r="BP50" s="609"/>
      <c r="BQ50" s="609"/>
      <c r="BR50" s="609"/>
      <c r="BS50" s="609"/>
      <c r="BT50" s="609"/>
      <c r="BU50" s="609"/>
      <c r="BV50" s="609"/>
      <c r="BW50" s="609"/>
      <c r="BX50" s="609"/>
      <c r="BY50" s="609"/>
      <c r="BZ50" s="609"/>
      <c r="CA50" s="609"/>
      <c r="CB50" s="609"/>
      <c r="CD50" s="585"/>
      <c r="CE50" s="585"/>
      <c r="CF50" s="585"/>
      <c r="CG50" s="585"/>
      <c r="CH50" s="585"/>
      <c r="CI50" s="585"/>
      <c r="CJ50" s="585"/>
      <c r="CK50" s="585"/>
      <c r="CL50" s="585"/>
      <c r="CM50" s="585"/>
      <c r="CN50" s="585"/>
      <c r="CO50" s="585"/>
      <c r="CP50" s="585"/>
      <c r="CQ50" s="585"/>
      <c r="CR50" s="585"/>
      <c r="CS50" s="585"/>
      <c r="CT50" s="585"/>
      <c r="CU50" s="585"/>
      <c r="CV50" s="585"/>
      <c r="CW50" s="585"/>
      <c r="CX50" s="585"/>
      <c r="CY50" s="585"/>
      <c r="CZ50" s="585"/>
      <c r="DA50" s="585"/>
      <c r="DB50" s="585"/>
      <c r="DC50" s="585"/>
      <c r="DD50" s="585"/>
      <c r="DE50" s="585"/>
      <c r="DF50" s="585"/>
      <c r="DG50" s="585"/>
      <c r="DH50" s="585"/>
      <c r="DI50" s="585"/>
      <c r="DJ50" s="585"/>
      <c r="DK50" s="585"/>
      <c r="DL50" s="585"/>
      <c r="DM50" s="585"/>
      <c r="DN50" s="585"/>
      <c r="DO50" s="585"/>
      <c r="DP50" s="585"/>
    </row>
    <row r="51" spans="1:120" ht="3" customHeight="1" x14ac:dyDescent="0.2">
      <c r="A51" s="585"/>
      <c r="B51" s="585"/>
      <c r="C51" s="585"/>
      <c r="D51" s="585"/>
      <c r="E51" s="585"/>
      <c r="F51" s="585"/>
      <c r="G51" s="585"/>
      <c r="H51" s="585"/>
      <c r="I51" s="585"/>
      <c r="J51" s="585"/>
      <c r="K51" s="585"/>
      <c r="L51" s="585"/>
      <c r="M51" s="585"/>
      <c r="N51" s="585"/>
      <c r="O51" s="585"/>
      <c r="P51" s="585"/>
      <c r="Q51" s="585"/>
      <c r="R51" s="585"/>
      <c r="S51" s="585"/>
      <c r="T51" s="585"/>
      <c r="U51" s="585"/>
      <c r="V51" s="585"/>
      <c r="W51" s="585"/>
      <c r="X51" s="585"/>
      <c r="Y51" s="585"/>
      <c r="Z51" s="585"/>
      <c r="AA51" s="585"/>
      <c r="AB51" s="585"/>
      <c r="AC51" s="585"/>
      <c r="AD51" s="585"/>
      <c r="AE51" s="585"/>
      <c r="AF51" s="585"/>
      <c r="AG51" s="585"/>
      <c r="AH51" s="585"/>
      <c r="AI51" s="585"/>
      <c r="AJ51" s="585"/>
      <c r="AK51" s="585"/>
      <c r="AL51" s="585"/>
      <c r="AM51" s="585"/>
      <c r="AN51" s="585"/>
      <c r="AO51" s="585"/>
      <c r="AP51" s="585"/>
      <c r="AQ51" s="585"/>
      <c r="AR51" s="585"/>
      <c r="AS51" s="585"/>
      <c r="AT51" s="585"/>
      <c r="AU51" s="585"/>
      <c r="AV51" s="585"/>
      <c r="AW51" s="585"/>
      <c r="AX51" s="585"/>
      <c r="AY51" s="585"/>
      <c r="AZ51" s="585"/>
      <c r="BA51" s="585"/>
      <c r="BB51" s="585"/>
      <c r="BC51" s="585"/>
      <c r="BD51" s="585"/>
      <c r="BE51" s="585"/>
      <c r="BF51" s="585"/>
      <c r="BG51" s="585"/>
      <c r="BH51" s="585"/>
      <c r="BI51" s="8"/>
      <c r="BJ51" s="608"/>
      <c r="BK51" s="609"/>
      <c r="BL51" s="609"/>
      <c r="BM51" s="609"/>
      <c r="BN51" s="609"/>
      <c r="BO51" s="609"/>
      <c r="BP51" s="609"/>
      <c r="BQ51" s="609"/>
      <c r="BR51" s="609"/>
      <c r="BS51" s="609"/>
      <c r="BT51" s="609"/>
      <c r="BU51" s="609"/>
      <c r="BV51" s="609"/>
      <c r="BW51" s="609"/>
      <c r="BX51" s="609"/>
      <c r="BY51" s="609"/>
      <c r="BZ51" s="609"/>
      <c r="CA51" s="609"/>
      <c r="CB51" s="609"/>
    </row>
    <row r="52" spans="1:120" ht="3" customHeight="1" x14ac:dyDescent="0.2">
      <c r="BC52" s="7"/>
      <c r="BD52" s="7"/>
      <c r="BE52" s="7"/>
      <c r="BF52" s="7"/>
      <c r="BG52" s="7"/>
      <c r="BH52" s="7"/>
      <c r="BI52" s="8"/>
      <c r="BJ52" s="7"/>
      <c r="BK52" s="7"/>
      <c r="BL52" s="7"/>
      <c r="BM52" s="7"/>
      <c r="BN52" s="7"/>
      <c r="BO52" s="7"/>
      <c r="BP52" s="7"/>
      <c r="BQ52" s="7"/>
      <c r="BR52" s="7"/>
      <c r="BS52" s="7"/>
      <c r="BT52" s="7"/>
      <c r="BU52" s="7"/>
      <c r="BV52" s="7"/>
      <c r="BW52" s="7"/>
      <c r="BX52" s="7"/>
    </row>
    <row r="53" spans="1:120" ht="17.25" customHeight="1" x14ac:dyDescent="0.2">
      <c r="A53" s="580"/>
      <c r="B53" s="580"/>
      <c r="C53" s="580"/>
      <c r="D53" s="580"/>
      <c r="E53" s="580"/>
      <c r="F53" s="580"/>
      <c r="G53" s="580"/>
      <c r="H53" s="580"/>
      <c r="I53" s="580"/>
      <c r="J53" s="580"/>
      <c r="K53" s="580"/>
      <c r="L53" s="580"/>
      <c r="M53" s="580"/>
      <c r="N53" s="580"/>
      <c r="O53" s="580"/>
      <c r="P53" s="580"/>
      <c r="Q53" s="580"/>
      <c r="R53" s="580"/>
      <c r="S53" s="580"/>
      <c r="T53" s="580"/>
      <c r="U53" s="580"/>
      <c r="V53" s="580"/>
      <c r="W53" s="580"/>
      <c r="X53" s="580"/>
      <c r="Y53" s="580"/>
      <c r="Z53" s="580"/>
      <c r="AA53" s="580"/>
      <c r="AB53" s="580"/>
      <c r="AC53" s="580"/>
      <c r="AD53" s="580"/>
      <c r="AE53" s="580"/>
      <c r="AF53" s="580"/>
      <c r="AG53" s="580"/>
      <c r="AH53" s="580"/>
      <c r="AI53" s="580"/>
      <c r="AJ53" s="580"/>
      <c r="AK53" s="580"/>
      <c r="AL53" s="580"/>
      <c r="AM53" s="580"/>
      <c r="AN53" s="580"/>
      <c r="AO53" s="580"/>
      <c r="AP53" s="580"/>
      <c r="AQ53" s="580"/>
      <c r="AR53" s="580"/>
      <c r="AS53" s="580"/>
      <c r="AT53" s="580"/>
      <c r="AU53" s="580"/>
      <c r="AV53" s="580"/>
      <c r="AW53" s="580"/>
      <c r="AX53" s="580"/>
      <c r="AY53" s="580"/>
      <c r="AZ53" s="580"/>
      <c r="BA53" s="580"/>
      <c r="BB53" s="580"/>
      <c r="BC53" s="580"/>
      <c r="BD53" s="580"/>
      <c r="BE53" s="580"/>
      <c r="BF53" s="580"/>
      <c r="BG53" s="580"/>
      <c r="BH53" s="580"/>
      <c r="BI53" s="8"/>
      <c r="BJ53" s="7"/>
      <c r="BK53" s="7"/>
      <c r="BL53" s="7"/>
      <c r="BM53" s="7"/>
      <c r="BN53" s="582"/>
      <c r="BO53" s="582"/>
      <c r="BP53" s="582"/>
      <c r="BQ53" s="582"/>
      <c r="BR53" s="582"/>
      <c r="BS53" s="582"/>
      <c r="BT53" s="582"/>
      <c r="BU53" s="582"/>
      <c r="BV53" s="582"/>
      <c r="BW53" s="582"/>
      <c r="BX53" s="582"/>
      <c r="BY53" s="582"/>
      <c r="BZ53" s="582"/>
      <c r="CA53" s="582"/>
      <c r="CB53" s="582"/>
      <c r="CC53" s="582"/>
      <c r="CD53" s="582"/>
      <c r="CE53" s="582"/>
      <c r="CR53" s="582"/>
      <c r="CS53" s="582"/>
      <c r="CT53" s="582"/>
      <c r="CU53" s="582"/>
      <c r="CV53" s="582"/>
      <c r="CW53" s="582"/>
      <c r="CX53" s="582"/>
      <c r="CY53" s="582"/>
      <c r="CZ53" s="582"/>
      <c r="DA53" s="582"/>
      <c r="DB53" s="582"/>
      <c r="DC53" s="582"/>
      <c r="DD53" s="582"/>
      <c r="DE53" s="582"/>
      <c r="DF53" s="582"/>
      <c r="DG53" s="582"/>
      <c r="DH53" s="582"/>
      <c r="DI53" s="582"/>
    </row>
    <row r="54" spans="1:120" ht="3" customHeight="1" x14ac:dyDescent="0.2">
      <c r="BC54" s="7"/>
      <c r="BD54" s="7"/>
      <c r="BE54" s="7"/>
      <c r="BF54" s="7"/>
      <c r="BG54" s="7"/>
      <c r="BH54" s="7"/>
      <c r="BI54" s="8"/>
      <c r="BJ54" s="7"/>
      <c r="BK54" s="7"/>
      <c r="BL54" s="7"/>
      <c r="BM54" s="7"/>
      <c r="BN54" s="582"/>
      <c r="BO54" s="582"/>
      <c r="BP54" s="582"/>
      <c r="BQ54" s="582"/>
      <c r="BR54" s="582"/>
      <c r="BS54" s="582"/>
      <c r="BT54" s="582"/>
      <c r="BU54" s="582"/>
      <c r="BV54" s="582"/>
      <c r="BW54" s="582"/>
      <c r="BX54" s="582"/>
      <c r="BY54" s="582"/>
      <c r="BZ54" s="582"/>
      <c r="CA54" s="582"/>
      <c r="CB54" s="582"/>
      <c r="CC54" s="582"/>
      <c r="CD54" s="582"/>
      <c r="CE54" s="582"/>
      <c r="CR54" s="582"/>
      <c r="CS54" s="582"/>
      <c r="CT54" s="582"/>
      <c r="CU54" s="582"/>
      <c r="CV54" s="582"/>
      <c r="CW54" s="582"/>
      <c r="CX54" s="582"/>
      <c r="CY54" s="582"/>
      <c r="CZ54" s="582"/>
      <c r="DA54" s="582"/>
      <c r="DB54" s="582"/>
      <c r="DC54" s="582"/>
      <c r="DD54" s="582"/>
      <c r="DE54" s="582"/>
      <c r="DF54" s="582"/>
      <c r="DG54" s="582"/>
      <c r="DH54" s="582"/>
      <c r="DI54" s="582"/>
    </row>
    <row r="55" spans="1:120" ht="5.25" customHeight="1" x14ac:dyDescent="0.2">
      <c r="A55" s="584"/>
      <c r="B55" s="584"/>
      <c r="C55" s="584"/>
      <c r="D55" s="584"/>
      <c r="E55" s="584"/>
      <c r="F55" s="584"/>
      <c r="G55" s="584"/>
      <c r="H55" s="584"/>
      <c r="I55" s="584"/>
      <c r="J55" s="584"/>
      <c r="K55" s="584"/>
      <c r="L55" s="584"/>
      <c r="M55" s="584"/>
      <c r="N55" s="584"/>
      <c r="O55" s="584"/>
      <c r="P55" s="584"/>
      <c r="Q55" s="584"/>
      <c r="R55" s="584"/>
      <c r="S55" s="584"/>
      <c r="T55" s="584"/>
      <c r="U55" s="584"/>
      <c r="V55" s="584"/>
      <c r="W55" s="584"/>
      <c r="X55" s="584"/>
      <c r="Y55" s="584"/>
      <c r="Z55" s="584"/>
      <c r="AA55" s="584"/>
      <c r="AB55" s="584"/>
      <c r="AC55" s="584"/>
      <c r="AD55" s="584"/>
      <c r="AE55" s="584"/>
      <c r="AF55" s="584"/>
      <c r="AG55" s="584"/>
      <c r="AH55" s="584"/>
      <c r="AI55" s="584"/>
      <c r="AJ55" s="584"/>
      <c r="AK55" s="584"/>
      <c r="AL55" s="584"/>
      <c r="AM55" s="584"/>
      <c r="AN55" s="584"/>
      <c r="AO55" s="584"/>
      <c r="AP55" s="584"/>
      <c r="AQ55" s="584"/>
      <c r="AR55" s="584"/>
      <c r="AS55" s="584"/>
      <c r="AT55" s="584"/>
      <c r="AU55" s="584"/>
      <c r="AV55" s="584"/>
      <c r="AW55" s="584"/>
      <c r="AX55" s="584"/>
      <c r="AY55" s="584"/>
      <c r="AZ55" s="584"/>
      <c r="BA55" s="584"/>
      <c r="BB55" s="584"/>
      <c r="BC55" s="584"/>
      <c r="BD55" s="584"/>
      <c r="BE55" s="584"/>
      <c r="BF55" s="584"/>
      <c r="BG55" s="584"/>
      <c r="BH55" s="584"/>
      <c r="BI55" s="8"/>
      <c r="BJ55" s="7"/>
      <c r="BK55" s="7"/>
      <c r="BL55" s="7"/>
      <c r="BM55" s="7"/>
      <c r="BN55" s="583"/>
      <c r="BO55" s="583"/>
      <c r="BP55" s="583"/>
      <c r="BQ55" s="583"/>
      <c r="BR55" s="583"/>
      <c r="BS55" s="583"/>
      <c r="BT55" s="583"/>
      <c r="BU55" s="583"/>
      <c r="BV55" s="583"/>
      <c r="BW55" s="583"/>
      <c r="BX55" s="583"/>
      <c r="BY55" s="583"/>
      <c r="BZ55" s="583"/>
      <c r="CA55" s="583"/>
      <c r="CB55" s="583"/>
      <c r="CC55" s="583"/>
      <c r="CD55" s="583"/>
      <c r="CE55" s="583"/>
      <c r="CR55" s="583"/>
      <c r="CS55" s="583"/>
      <c r="CT55" s="583"/>
      <c r="CU55" s="583"/>
      <c r="CV55" s="583"/>
      <c r="CW55" s="583"/>
      <c r="CX55" s="583"/>
      <c r="CY55" s="583"/>
      <c r="CZ55" s="583"/>
      <c r="DA55" s="583"/>
      <c r="DB55" s="583"/>
      <c r="DC55" s="583"/>
      <c r="DD55" s="583"/>
      <c r="DE55" s="583"/>
      <c r="DF55" s="583"/>
      <c r="DG55" s="583"/>
      <c r="DH55" s="583"/>
      <c r="DI55" s="583"/>
    </row>
    <row r="56" spans="1:120" ht="12" customHeight="1" x14ac:dyDescent="0.2">
      <c r="A56" s="585"/>
      <c r="B56" s="585"/>
      <c r="C56" s="585"/>
      <c r="D56" s="585"/>
      <c r="E56" s="585"/>
      <c r="F56" s="585"/>
      <c r="G56" s="585"/>
      <c r="H56" s="585"/>
      <c r="I56" s="585"/>
      <c r="J56" s="585"/>
      <c r="K56" s="585"/>
      <c r="L56" s="585"/>
      <c r="M56" s="585"/>
      <c r="N56" s="585"/>
      <c r="O56" s="585"/>
      <c r="P56" s="585"/>
      <c r="Q56" s="585"/>
      <c r="R56" s="585"/>
      <c r="S56" s="585"/>
      <c r="T56" s="585"/>
      <c r="U56" s="585"/>
      <c r="V56" s="585"/>
      <c r="W56" s="585"/>
      <c r="X56" s="585"/>
      <c r="Y56" s="585"/>
      <c r="Z56" s="585"/>
      <c r="AA56" s="585"/>
      <c r="AB56" s="585"/>
      <c r="AC56" s="585"/>
      <c r="AD56" s="585"/>
      <c r="AE56" s="585"/>
      <c r="AF56" s="585"/>
      <c r="AG56" s="585"/>
      <c r="AH56" s="585"/>
      <c r="AI56" s="585"/>
      <c r="AJ56" s="585"/>
      <c r="AK56" s="585"/>
      <c r="AL56" s="585"/>
      <c r="AM56" s="585"/>
      <c r="AN56" s="585"/>
      <c r="AO56" s="585"/>
      <c r="AP56" s="585"/>
      <c r="AQ56" s="585"/>
      <c r="AR56" s="585"/>
      <c r="AS56" s="585"/>
      <c r="AT56" s="585"/>
      <c r="AU56" s="585"/>
      <c r="AV56" s="585"/>
      <c r="AW56" s="585"/>
      <c r="AX56" s="585"/>
      <c r="AY56" s="585"/>
      <c r="AZ56" s="585"/>
      <c r="BA56" s="585"/>
      <c r="BB56" s="585"/>
      <c r="BC56" s="585"/>
      <c r="BD56" s="585"/>
      <c r="BE56" s="585"/>
      <c r="BF56" s="585"/>
      <c r="BG56" s="585"/>
      <c r="BH56" s="585"/>
      <c r="BI56" s="8"/>
      <c r="BJ56" s="7"/>
      <c r="BK56" s="7"/>
      <c r="BL56" s="7"/>
      <c r="BM56" s="7"/>
      <c r="BN56" s="586" t="s">
        <v>97</v>
      </c>
      <c r="BO56" s="586"/>
      <c r="BP56" s="586"/>
      <c r="BQ56" s="586"/>
      <c r="BR56" s="586"/>
      <c r="BS56" s="586"/>
      <c r="BT56" s="586"/>
      <c r="BU56" s="586"/>
      <c r="BV56" s="586"/>
      <c r="BW56" s="586"/>
      <c r="BX56" s="586"/>
      <c r="BY56" s="586"/>
      <c r="BZ56" s="586"/>
      <c r="CA56" s="586"/>
      <c r="CB56" s="586"/>
      <c r="CC56" s="586"/>
      <c r="CD56" s="586"/>
      <c r="CE56" s="586"/>
      <c r="CR56" s="586" t="s">
        <v>98</v>
      </c>
      <c r="CS56" s="586"/>
      <c r="CT56" s="586"/>
      <c r="CU56" s="586"/>
      <c r="CV56" s="586"/>
      <c r="CW56" s="586"/>
      <c r="CX56" s="586"/>
      <c r="CY56" s="586"/>
      <c r="CZ56" s="586"/>
      <c r="DA56" s="586"/>
      <c r="DB56" s="586"/>
      <c r="DC56" s="586"/>
      <c r="DD56" s="586"/>
      <c r="DE56" s="586"/>
      <c r="DF56" s="586"/>
      <c r="DG56" s="586"/>
      <c r="DH56" s="586"/>
      <c r="DI56" s="586"/>
    </row>
    <row r="57" spans="1:120" ht="3" customHeight="1" x14ac:dyDescent="0.2">
      <c r="BC57" s="7"/>
      <c r="BD57" s="7"/>
      <c r="BE57" s="7"/>
      <c r="BF57" s="7"/>
      <c r="BG57" s="7"/>
      <c r="BH57" s="7"/>
      <c r="BI57" s="8"/>
      <c r="BJ57" s="7"/>
      <c r="BK57" s="7"/>
      <c r="BL57" s="7"/>
      <c r="BM57" s="7"/>
      <c r="BN57" s="586"/>
      <c r="BO57" s="586"/>
      <c r="BP57" s="586"/>
      <c r="BQ57" s="586"/>
      <c r="BR57" s="586"/>
      <c r="BS57" s="586"/>
      <c r="BT57" s="586"/>
      <c r="BU57" s="586"/>
      <c r="BV57" s="586"/>
      <c r="BW57" s="586"/>
      <c r="BX57" s="586"/>
      <c r="BY57" s="586"/>
      <c r="BZ57" s="586"/>
      <c r="CA57" s="586"/>
      <c r="CB57" s="586"/>
      <c r="CC57" s="586"/>
      <c r="CD57" s="586"/>
      <c r="CE57" s="586"/>
      <c r="CR57" s="586"/>
      <c r="CS57" s="586"/>
      <c r="CT57" s="586"/>
      <c r="CU57" s="586"/>
      <c r="CV57" s="586"/>
      <c r="CW57" s="586"/>
      <c r="CX57" s="586"/>
      <c r="CY57" s="586"/>
      <c r="CZ57" s="586"/>
      <c r="DA57" s="586"/>
      <c r="DB57" s="586"/>
      <c r="DC57" s="586"/>
      <c r="DD57" s="586"/>
      <c r="DE57" s="586"/>
      <c r="DF57" s="586"/>
      <c r="DG57" s="586"/>
      <c r="DH57" s="586"/>
      <c r="DI57" s="586"/>
    </row>
    <row r="58" spans="1:120" ht="17.25" customHeight="1" x14ac:dyDescent="0.2">
      <c r="A58" s="580"/>
      <c r="B58" s="580"/>
      <c r="C58" s="580"/>
      <c r="D58" s="580"/>
      <c r="E58" s="580"/>
      <c r="F58" s="580"/>
      <c r="G58" s="580"/>
      <c r="H58" s="580"/>
      <c r="I58" s="580"/>
      <c r="J58" s="580"/>
      <c r="K58" s="580"/>
      <c r="L58" s="580"/>
      <c r="M58" s="580"/>
      <c r="N58" s="580"/>
      <c r="O58" s="580"/>
      <c r="P58" s="580"/>
      <c r="Q58" s="580"/>
      <c r="R58" s="580"/>
      <c r="S58" s="580"/>
      <c r="T58" s="580"/>
      <c r="U58" s="580"/>
      <c r="V58" s="580"/>
      <c r="W58" s="580"/>
      <c r="X58" s="580"/>
      <c r="Y58" s="580"/>
      <c r="Z58" s="580"/>
      <c r="AA58" s="580"/>
      <c r="AB58" s="580"/>
      <c r="AC58" s="580"/>
      <c r="AD58" s="580"/>
      <c r="AE58" s="580"/>
      <c r="AF58" s="580"/>
      <c r="AG58" s="580"/>
      <c r="AH58" s="580"/>
      <c r="AI58" s="580"/>
      <c r="AJ58" s="580"/>
      <c r="AK58" s="580"/>
      <c r="AL58" s="580"/>
      <c r="AM58" s="580"/>
      <c r="AN58" s="580"/>
      <c r="AO58" s="580"/>
      <c r="AP58" s="580"/>
      <c r="AQ58" s="580"/>
      <c r="AR58" s="580"/>
      <c r="AS58" s="580"/>
      <c r="AT58" s="580"/>
      <c r="AU58" s="580"/>
      <c r="AV58" s="580"/>
      <c r="AW58" s="580"/>
      <c r="AX58" s="580"/>
      <c r="AY58" s="580"/>
      <c r="AZ58" s="580"/>
      <c r="BA58" s="580"/>
      <c r="BB58" s="580"/>
      <c r="BC58" s="580"/>
      <c r="BD58" s="580"/>
      <c r="BE58" s="580"/>
      <c r="BF58" s="580"/>
      <c r="BG58" s="580"/>
      <c r="BH58" s="580"/>
      <c r="BI58" s="8"/>
      <c r="BJ58" s="7"/>
      <c r="BK58" s="7"/>
      <c r="BL58" s="7"/>
      <c r="BM58" s="7"/>
      <c r="BN58" s="7"/>
      <c r="BO58" s="7"/>
      <c r="BP58" s="7"/>
      <c r="BQ58" s="7"/>
      <c r="BR58" s="7"/>
      <c r="BS58" s="7"/>
      <c r="BT58" s="7"/>
      <c r="BU58" s="7"/>
      <c r="BV58" s="7"/>
      <c r="BW58" s="7"/>
      <c r="BX58" s="7"/>
    </row>
    <row r="59" spans="1:120" ht="3" customHeight="1" x14ac:dyDescent="0.2">
      <c r="BC59" s="7"/>
      <c r="BD59" s="7"/>
      <c r="BE59" s="7"/>
      <c r="BF59" s="7"/>
      <c r="BG59" s="7"/>
      <c r="BH59" s="7"/>
      <c r="BI59" s="8"/>
      <c r="BJ59" s="7"/>
      <c r="BK59" s="7"/>
      <c r="BL59" s="7"/>
      <c r="BM59" s="7"/>
      <c r="BN59" s="7"/>
      <c r="BO59" s="7"/>
      <c r="BP59" s="7"/>
      <c r="BQ59" s="7"/>
      <c r="BR59" s="7"/>
      <c r="BS59" s="7"/>
      <c r="BT59" s="7"/>
      <c r="BU59" s="7"/>
      <c r="BV59" s="7"/>
      <c r="BW59" s="7"/>
      <c r="BX59" s="7"/>
    </row>
    <row r="60" spans="1:120" ht="17.25" customHeight="1" x14ac:dyDescent="0.2">
      <c r="A60" s="580"/>
      <c r="B60" s="580"/>
      <c r="C60" s="580"/>
      <c r="D60" s="580"/>
      <c r="E60" s="580"/>
      <c r="F60" s="580"/>
      <c r="G60" s="580"/>
      <c r="H60" s="580"/>
      <c r="I60" s="580"/>
      <c r="J60" s="580"/>
      <c r="K60" s="580"/>
      <c r="L60" s="580"/>
      <c r="M60" s="580"/>
      <c r="N60" s="580"/>
      <c r="O60" s="580"/>
      <c r="P60" s="580"/>
      <c r="Q60" s="580"/>
      <c r="R60" s="580"/>
      <c r="S60" s="580"/>
      <c r="T60" s="580"/>
      <c r="U60" s="580"/>
      <c r="V60" s="580"/>
      <c r="W60" s="580"/>
      <c r="X60" s="580"/>
      <c r="Y60" s="580"/>
      <c r="Z60" s="580"/>
      <c r="AA60" s="580"/>
      <c r="AB60" s="580"/>
      <c r="AC60" s="580"/>
      <c r="AD60" s="580"/>
      <c r="AE60" s="580"/>
      <c r="AF60" s="580"/>
      <c r="AG60" s="580"/>
      <c r="AH60" s="580"/>
      <c r="AI60" s="580"/>
      <c r="AJ60" s="580"/>
      <c r="AK60" s="580"/>
      <c r="AL60" s="580"/>
      <c r="AM60" s="580"/>
      <c r="AN60" s="580"/>
      <c r="AO60" s="580"/>
      <c r="AP60" s="580"/>
      <c r="AQ60" s="580"/>
      <c r="AR60" s="580"/>
      <c r="AS60" s="580"/>
      <c r="AT60" s="580"/>
      <c r="AU60" s="580"/>
      <c r="AV60" s="580"/>
      <c r="AW60" s="580"/>
      <c r="AX60" s="580"/>
      <c r="AY60" s="580"/>
      <c r="AZ60" s="580"/>
      <c r="BA60" s="580"/>
      <c r="BB60" s="580"/>
      <c r="BC60" s="580"/>
      <c r="BD60" s="580"/>
      <c r="BE60" s="580"/>
      <c r="BF60" s="580"/>
      <c r="BG60" s="580"/>
      <c r="BH60" s="580"/>
      <c r="BI60" s="8"/>
      <c r="BJ60" s="7"/>
      <c r="BK60" s="7"/>
      <c r="BL60" s="7"/>
      <c r="BM60" s="7"/>
      <c r="BN60" s="7"/>
      <c r="BO60" s="7"/>
      <c r="BP60" s="7"/>
      <c r="BQ60" s="7"/>
      <c r="BR60" s="7"/>
      <c r="BS60" s="7"/>
      <c r="BT60" s="7"/>
      <c r="BU60" s="7"/>
      <c r="BV60" s="7"/>
      <c r="BW60" s="7"/>
      <c r="BX60" s="7"/>
    </row>
    <row r="61" spans="1:120" ht="3" customHeight="1" x14ac:dyDescent="0.2">
      <c r="BC61" s="7"/>
      <c r="BD61" s="7"/>
      <c r="BE61" s="7"/>
      <c r="BF61" s="7"/>
      <c r="BG61" s="7"/>
      <c r="BH61" s="7"/>
      <c r="BI61" s="8"/>
      <c r="BJ61" s="7"/>
      <c r="BK61" s="7"/>
      <c r="BL61" s="7"/>
      <c r="BM61" s="7"/>
      <c r="BN61" s="7"/>
      <c r="BO61" s="7"/>
      <c r="BP61" s="7"/>
      <c r="BQ61" s="7"/>
      <c r="BR61" s="7"/>
      <c r="BS61" s="7"/>
      <c r="BT61" s="7"/>
      <c r="BU61" s="7"/>
      <c r="BV61" s="7"/>
      <c r="BW61" s="7"/>
      <c r="BX61" s="7"/>
    </row>
    <row r="62" spans="1:120" ht="17.25" customHeight="1" x14ac:dyDescent="0.2">
      <c r="A62" s="580"/>
      <c r="B62" s="580"/>
      <c r="C62" s="580"/>
      <c r="D62" s="580"/>
      <c r="E62" s="580"/>
      <c r="F62" s="580"/>
      <c r="G62" s="580"/>
      <c r="H62" s="580"/>
      <c r="I62" s="580"/>
      <c r="J62" s="580"/>
      <c r="K62" s="580"/>
      <c r="L62" s="580"/>
      <c r="M62" s="580"/>
      <c r="N62" s="580"/>
      <c r="O62" s="580"/>
      <c r="P62" s="580"/>
      <c r="Q62" s="580"/>
      <c r="R62" s="580"/>
      <c r="S62" s="580"/>
      <c r="T62" s="580"/>
      <c r="U62" s="580"/>
      <c r="V62" s="580"/>
      <c r="W62" s="580"/>
      <c r="X62" s="580"/>
      <c r="Y62" s="580"/>
      <c r="Z62" s="580"/>
      <c r="AA62" s="580"/>
      <c r="AB62" s="580"/>
      <c r="AC62" s="580"/>
      <c r="AD62" s="580"/>
      <c r="AE62" s="580"/>
      <c r="AF62" s="580"/>
      <c r="AG62" s="580"/>
      <c r="AH62" s="580"/>
      <c r="AI62" s="580"/>
      <c r="AJ62" s="580"/>
      <c r="AK62" s="580"/>
      <c r="AL62" s="580"/>
      <c r="AM62" s="580"/>
      <c r="AN62" s="580"/>
      <c r="AO62" s="580"/>
      <c r="AP62" s="580"/>
      <c r="AQ62" s="580"/>
      <c r="AR62" s="580"/>
      <c r="AS62" s="580"/>
      <c r="AT62" s="580"/>
      <c r="AU62" s="580"/>
      <c r="AV62" s="580"/>
      <c r="AW62" s="580"/>
      <c r="AX62" s="580"/>
      <c r="AY62" s="580"/>
      <c r="AZ62" s="580"/>
      <c r="BA62" s="580"/>
      <c r="BB62" s="580"/>
      <c r="BC62" s="580"/>
      <c r="BD62" s="580"/>
      <c r="BE62" s="580"/>
      <c r="BF62" s="580"/>
      <c r="BG62" s="580"/>
      <c r="BH62" s="580"/>
      <c r="BI62" s="8"/>
      <c r="BJ62" s="7"/>
      <c r="BK62" s="7"/>
      <c r="BL62" s="7"/>
      <c r="BM62" s="7"/>
      <c r="BN62" s="7"/>
      <c r="BO62" s="7"/>
      <c r="BP62" s="7"/>
      <c r="BQ62" s="7"/>
      <c r="BR62" s="7"/>
      <c r="BS62" s="7"/>
      <c r="BT62" s="7"/>
      <c r="BU62" s="7"/>
      <c r="BV62" s="7"/>
      <c r="BW62" s="7"/>
      <c r="BX62" s="7"/>
    </row>
    <row r="63" spans="1:120" ht="3" customHeight="1" x14ac:dyDescent="0.2">
      <c r="BC63" s="7"/>
      <c r="BD63" s="7"/>
      <c r="BE63" s="7"/>
      <c r="BF63" s="7"/>
      <c r="BG63" s="7"/>
      <c r="BH63" s="7"/>
      <c r="BI63" s="8"/>
      <c r="BJ63" s="7"/>
      <c r="BK63" s="7"/>
      <c r="BL63" s="7"/>
      <c r="BM63" s="7"/>
      <c r="BN63" s="7"/>
      <c r="BO63" s="7"/>
      <c r="BP63" s="7"/>
      <c r="BQ63" s="7"/>
      <c r="BR63" s="7"/>
      <c r="BS63" s="7"/>
      <c r="BT63" s="7"/>
      <c r="BU63" s="7"/>
      <c r="BV63" s="7"/>
      <c r="BW63" s="7"/>
      <c r="BX63" s="7"/>
    </row>
    <row r="64" spans="1:120" ht="17.25" customHeight="1" x14ac:dyDescent="0.2">
      <c r="A64" s="580"/>
      <c r="B64" s="580"/>
      <c r="C64" s="580"/>
      <c r="D64" s="580"/>
      <c r="E64" s="580"/>
      <c r="F64" s="580"/>
      <c r="G64" s="580"/>
      <c r="H64" s="580"/>
      <c r="I64" s="580"/>
      <c r="J64" s="580"/>
      <c r="K64" s="580"/>
      <c r="L64" s="580"/>
      <c r="M64" s="580"/>
      <c r="N64" s="580"/>
      <c r="O64" s="580"/>
      <c r="P64" s="580"/>
      <c r="Q64" s="580"/>
      <c r="R64" s="580"/>
      <c r="S64" s="580"/>
      <c r="T64" s="580"/>
      <c r="U64" s="580"/>
      <c r="V64" s="580"/>
      <c r="W64" s="580"/>
      <c r="X64" s="580"/>
      <c r="Y64" s="580"/>
      <c r="Z64" s="580"/>
      <c r="AA64" s="580"/>
      <c r="AB64" s="580"/>
      <c r="AC64" s="580"/>
      <c r="AD64" s="580"/>
      <c r="AE64" s="580"/>
      <c r="AF64" s="580"/>
      <c r="AG64" s="580"/>
      <c r="AH64" s="580"/>
      <c r="AI64" s="580"/>
      <c r="AJ64" s="580"/>
      <c r="AK64" s="580"/>
      <c r="AL64" s="580"/>
      <c r="AM64" s="580"/>
      <c r="AN64" s="580"/>
      <c r="AO64" s="580"/>
      <c r="AP64" s="580"/>
      <c r="AQ64" s="580"/>
      <c r="AR64" s="580"/>
      <c r="AS64" s="580"/>
      <c r="AT64" s="580"/>
      <c r="AU64" s="580"/>
      <c r="AV64" s="580"/>
      <c r="AW64" s="580"/>
      <c r="AX64" s="580"/>
      <c r="AY64" s="580"/>
      <c r="AZ64" s="580"/>
      <c r="BA64" s="580"/>
      <c r="BB64" s="580"/>
      <c r="BC64" s="580"/>
      <c r="BD64" s="580"/>
      <c r="BE64" s="580"/>
      <c r="BF64" s="580"/>
      <c r="BG64" s="580"/>
      <c r="BH64" s="580"/>
      <c r="BI64" s="8"/>
      <c r="BJ64" s="7"/>
      <c r="BK64" s="7"/>
      <c r="BL64" s="7"/>
      <c r="BM64" s="7"/>
      <c r="BN64" s="7"/>
      <c r="BO64" s="7"/>
      <c r="BP64" s="7"/>
      <c r="BQ64" s="7"/>
      <c r="BR64" s="7"/>
      <c r="BS64" s="7"/>
      <c r="BT64" s="7"/>
      <c r="BU64" s="7"/>
      <c r="BV64" s="7"/>
      <c r="BW64" s="7"/>
      <c r="BX64" s="7"/>
    </row>
    <row r="65" spans="1:120" ht="15.75" customHeight="1" x14ac:dyDescent="0.2">
      <c r="A65" s="603" t="s">
        <v>99</v>
      </c>
      <c r="B65" s="603"/>
      <c r="C65" s="603"/>
      <c r="D65" s="603"/>
      <c r="E65" s="603"/>
      <c r="F65" s="603"/>
      <c r="G65" s="603"/>
      <c r="H65" s="603"/>
      <c r="I65" s="603"/>
      <c r="J65" s="603"/>
      <c r="K65" s="603"/>
      <c r="L65" s="603"/>
      <c r="M65" s="603"/>
      <c r="N65" s="603"/>
      <c r="O65" s="603"/>
      <c r="P65" s="603"/>
      <c r="Q65" s="603"/>
      <c r="R65" s="603"/>
      <c r="S65" s="603"/>
      <c r="T65" s="603"/>
      <c r="U65" s="603"/>
      <c r="V65" s="603"/>
      <c r="W65" s="603"/>
      <c r="X65" s="603"/>
      <c r="Y65" s="603"/>
      <c r="Z65" s="603"/>
      <c r="AA65" s="603"/>
      <c r="AB65" s="603"/>
      <c r="AC65" s="603"/>
      <c r="AD65" s="603"/>
      <c r="AE65" s="603"/>
      <c r="AF65" s="603"/>
      <c r="AG65" s="603"/>
      <c r="AH65" s="603"/>
      <c r="AI65" s="603"/>
      <c r="AJ65" s="603"/>
      <c r="AK65" s="603"/>
      <c r="AL65" s="603"/>
      <c r="AM65" s="603"/>
      <c r="AN65" s="603"/>
      <c r="AO65" s="603"/>
      <c r="AP65" s="603"/>
      <c r="AQ65" s="603"/>
      <c r="AR65" s="603"/>
      <c r="AS65" s="603"/>
      <c r="AT65" s="603"/>
      <c r="AU65" s="603"/>
      <c r="AV65" s="603"/>
      <c r="AW65" s="603"/>
      <c r="AX65" s="603"/>
      <c r="AY65" s="603"/>
      <c r="AZ65" s="603"/>
      <c r="BA65" s="603"/>
      <c r="BB65" s="603"/>
      <c r="BC65" s="603"/>
      <c r="BD65" s="603"/>
      <c r="BE65" s="603"/>
      <c r="BF65" s="603"/>
      <c r="BG65" s="603"/>
      <c r="BH65" s="603"/>
      <c r="BI65" s="8"/>
    </row>
    <row r="66" spans="1:120" customFormat="1" ht="6" customHeight="1" x14ac:dyDescent="0.2">
      <c r="A66" s="602" t="s">
        <v>100</v>
      </c>
      <c r="B66" s="602"/>
      <c r="C66" s="602"/>
      <c r="D66" s="602"/>
      <c r="E66" s="602"/>
      <c r="F66" s="602"/>
      <c r="G66" s="602"/>
      <c r="H66" s="602"/>
      <c r="I66" s="600"/>
      <c r="J66" s="600"/>
      <c r="K66" s="600"/>
      <c r="L66" s="600"/>
      <c r="M66" s="600"/>
      <c r="N66" s="600"/>
      <c r="O66" s="600"/>
      <c r="P66" s="600"/>
      <c r="Q66" s="600"/>
      <c r="R66" s="600"/>
      <c r="S66" s="600"/>
      <c r="T66" s="600"/>
      <c r="U66" s="600"/>
      <c r="V66" s="600"/>
      <c r="W66" s="600"/>
      <c r="X66" s="600"/>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23"/>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row>
    <row r="67" spans="1:120" customFormat="1" ht="12" customHeight="1" x14ac:dyDescent="0.2">
      <c r="A67" s="602"/>
      <c r="B67" s="602"/>
      <c r="C67" s="602"/>
      <c r="D67" s="602"/>
      <c r="E67" s="602"/>
      <c r="F67" s="602"/>
      <c r="G67" s="602"/>
      <c r="H67" s="602"/>
      <c r="I67" s="601"/>
      <c r="J67" s="601"/>
      <c r="K67" s="601"/>
      <c r="L67" s="601"/>
      <c r="M67" s="601"/>
      <c r="N67" s="601"/>
      <c r="O67" s="601"/>
      <c r="P67" s="601"/>
      <c r="Q67" s="601"/>
      <c r="R67" s="601"/>
      <c r="S67" s="601"/>
      <c r="T67" s="601"/>
      <c r="U67" s="601"/>
      <c r="V67" s="601"/>
      <c r="W67" s="601"/>
      <c r="X67" s="601"/>
      <c r="Y67" s="604" t="s">
        <v>101</v>
      </c>
      <c r="Z67" s="604"/>
      <c r="AA67" s="604"/>
      <c r="AB67" s="604"/>
      <c r="AC67" s="604"/>
      <c r="AD67" s="604"/>
      <c r="AE67" s="587"/>
      <c r="AF67" s="588"/>
      <c r="AG67" s="589"/>
      <c r="AH67" s="587"/>
      <c r="AI67" s="588"/>
      <c r="AJ67" s="589"/>
      <c r="AK67" s="599" t="s">
        <v>82</v>
      </c>
      <c r="AL67" s="599"/>
      <c r="AM67" s="599"/>
      <c r="AN67" s="587"/>
      <c r="AO67" s="588"/>
      <c r="AP67" s="589"/>
      <c r="AQ67" s="587"/>
      <c r="AR67" s="588"/>
      <c r="AS67" s="589"/>
      <c r="AT67" s="599" t="s">
        <v>82</v>
      </c>
      <c r="AU67" s="599"/>
      <c r="AV67" s="599"/>
      <c r="AW67" s="593" t="s">
        <v>141</v>
      </c>
      <c r="AX67" s="594"/>
      <c r="AY67" s="595"/>
      <c r="AZ67" s="593" t="s">
        <v>73</v>
      </c>
      <c r="BA67" s="594"/>
      <c r="BB67" s="595"/>
      <c r="BC67" s="593" t="s">
        <v>74</v>
      </c>
      <c r="BD67" s="594"/>
      <c r="BE67" s="595"/>
      <c r="BF67" s="593" t="s">
        <v>142</v>
      </c>
      <c r="BG67" s="594"/>
      <c r="BH67" s="595"/>
      <c r="BI67" s="23"/>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row>
    <row r="68" spans="1:120" customFormat="1" ht="5.25" customHeight="1" x14ac:dyDescent="0.2">
      <c r="A68" s="602"/>
      <c r="B68" s="602"/>
      <c r="C68" s="602"/>
      <c r="D68" s="602"/>
      <c r="E68" s="602"/>
      <c r="F68" s="602"/>
      <c r="G68" s="602"/>
      <c r="H68" s="602"/>
      <c r="I68" s="24"/>
      <c r="J68" s="24"/>
      <c r="K68" s="24"/>
      <c r="L68" s="24"/>
      <c r="M68" s="24"/>
      <c r="N68" s="24"/>
      <c r="O68" s="24"/>
      <c r="P68" s="24"/>
      <c r="Q68" s="24"/>
      <c r="R68" s="24"/>
      <c r="S68" s="24"/>
      <c r="T68" s="24"/>
      <c r="U68" s="24"/>
      <c r="V68" s="24"/>
      <c r="W68" s="24"/>
      <c r="X68" s="25"/>
      <c r="Y68" s="604"/>
      <c r="Z68" s="604"/>
      <c r="AA68" s="604"/>
      <c r="AB68" s="604"/>
      <c r="AC68" s="604"/>
      <c r="AD68" s="604"/>
      <c r="AE68" s="590"/>
      <c r="AF68" s="591"/>
      <c r="AG68" s="592"/>
      <c r="AH68" s="590"/>
      <c r="AI68" s="591"/>
      <c r="AJ68" s="592"/>
      <c r="AK68" s="599"/>
      <c r="AL68" s="599"/>
      <c r="AM68" s="599"/>
      <c r="AN68" s="590"/>
      <c r="AO68" s="591"/>
      <c r="AP68" s="592"/>
      <c r="AQ68" s="590"/>
      <c r="AR68" s="591"/>
      <c r="AS68" s="592"/>
      <c r="AT68" s="599"/>
      <c r="AU68" s="599"/>
      <c r="AV68" s="599"/>
      <c r="AW68" s="596"/>
      <c r="AX68" s="597"/>
      <c r="AY68" s="598"/>
      <c r="AZ68" s="596"/>
      <c r="BA68" s="597"/>
      <c r="BB68" s="598"/>
      <c r="BC68" s="596"/>
      <c r="BD68" s="597"/>
      <c r="BE68" s="598"/>
      <c r="BF68" s="596"/>
      <c r="BG68" s="597"/>
      <c r="BH68" s="598"/>
      <c r="BI68" s="23"/>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row>
    <row r="69" spans="1:120" x14ac:dyDescent="0.2">
      <c r="I69" s="26"/>
      <c r="J69" s="26"/>
      <c r="K69" s="26"/>
      <c r="L69" s="22" t="s">
        <v>102</v>
      </c>
      <c r="M69" s="9"/>
      <c r="N69" s="9"/>
      <c r="O69" s="9"/>
      <c r="P69" s="26"/>
      <c r="Q69" s="26"/>
      <c r="R69" s="26"/>
      <c r="S69" s="26"/>
      <c r="T69" s="26"/>
      <c r="U69" s="26"/>
      <c r="V69" s="26"/>
      <c r="W69" s="26"/>
      <c r="X69" s="26"/>
      <c r="BI69" s="8"/>
    </row>
    <row r="70" spans="1:120" ht="17.25" customHeight="1" x14ac:dyDescent="0.2">
      <c r="A70" s="581" t="s">
        <v>103</v>
      </c>
      <c r="B70" s="581"/>
      <c r="C70" s="581"/>
      <c r="D70" s="581"/>
      <c r="E70" s="581"/>
      <c r="F70" s="581"/>
      <c r="G70" s="581"/>
      <c r="H70" s="581"/>
      <c r="I70" s="581"/>
      <c r="J70" s="581"/>
      <c r="K70" s="581"/>
      <c r="L70" s="581"/>
      <c r="M70" s="581"/>
      <c r="N70" s="581"/>
      <c r="O70" s="581"/>
      <c r="P70" s="581"/>
      <c r="Q70" s="581"/>
      <c r="R70" s="581"/>
      <c r="S70" s="581"/>
      <c r="T70" s="581"/>
      <c r="U70" s="581"/>
      <c r="V70" s="581"/>
      <c r="W70" s="581"/>
      <c r="X70" s="581"/>
      <c r="Y70" s="581"/>
      <c r="Z70" s="581"/>
      <c r="AA70" s="581"/>
      <c r="AB70" s="581"/>
      <c r="AC70" s="581"/>
      <c r="AD70" s="581"/>
      <c r="AE70" s="581"/>
      <c r="AF70" s="581"/>
      <c r="AG70" s="581"/>
      <c r="AH70" s="581"/>
      <c r="AI70" s="581"/>
      <c r="AJ70" s="581"/>
      <c r="AK70" s="581"/>
      <c r="AL70" s="581"/>
      <c r="AM70" s="581"/>
      <c r="AN70" s="581"/>
      <c r="AO70" s="581"/>
      <c r="AP70" s="581"/>
      <c r="AQ70" s="581"/>
      <c r="AR70" s="581"/>
      <c r="AS70" s="581"/>
      <c r="AT70" s="581"/>
      <c r="AU70" s="581"/>
      <c r="AV70" s="581"/>
      <c r="AW70" s="581"/>
      <c r="AX70" s="581"/>
      <c r="AY70" s="581"/>
      <c r="AZ70" s="581"/>
      <c r="BA70" s="581"/>
      <c r="BB70" s="581"/>
      <c r="BC70" s="581"/>
      <c r="BD70" s="581"/>
      <c r="BE70" s="581"/>
      <c r="BF70" s="581"/>
      <c r="BG70" s="581"/>
      <c r="BH70" s="581"/>
      <c r="BI70" s="8"/>
    </row>
    <row r="71" spans="1:120" x14ac:dyDescent="0.2">
      <c r="A71" s="581" t="s">
        <v>104</v>
      </c>
      <c r="B71" s="581"/>
      <c r="C71" s="581"/>
      <c r="D71" s="581"/>
      <c r="E71" s="581"/>
      <c r="F71" s="581"/>
      <c r="G71" s="581"/>
      <c r="H71" s="581"/>
      <c r="I71" s="581"/>
      <c r="J71" s="581"/>
      <c r="K71" s="581"/>
      <c r="L71" s="581"/>
      <c r="M71" s="581"/>
      <c r="N71" s="581"/>
      <c r="O71" s="581"/>
      <c r="P71" s="581"/>
      <c r="Q71" s="581"/>
      <c r="R71" s="581"/>
      <c r="S71" s="581"/>
      <c r="T71" s="581"/>
      <c r="U71" s="581"/>
      <c r="V71" s="581"/>
      <c r="W71" s="581"/>
      <c r="X71" s="581"/>
      <c r="Y71" s="581"/>
      <c r="Z71" s="581"/>
      <c r="AA71" s="581"/>
      <c r="AB71" s="581"/>
      <c r="AC71" s="581"/>
      <c r="AD71" s="581"/>
      <c r="AE71" s="581"/>
      <c r="AF71" s="581"/>
      <c r="AG71" s="581"/>
      <c r="AH71" s="581"/>
      <c r="AI71" s="581"/>
      <c r="AJ71" s="581"/>
      <c r="AK71" s="581"/>
      <c r="AL71" s="581"/>
      <c r="AM71" s="581"/>
      <c r="AN71" s="581"/>
      <c r="AO71" s="581"/>
      <c r="AP71" s="581"/>
      <c r="AQ71" s="581"/>
      <c r="AR71" s="581"/>
      <c r="AS71" s="581"/>
      <c r="AT71" s="581"/>
      <c r="AU71" s="581"/>
      <c r="AV71" s="581"/>
      <c r="AW71" s="581"/>
      <c r="AX71" s="581"/>
      <c r="AY71" s="581"/>
      <c r="AZ71" s="581"/>
      <c r="BA71" s="581"/>
      <c r="BB71" s="581"/>
      <c r="BC71" s="581"/>
      <c r="BD71" s="581"/>
      <c r="BE71" s="581"/>
      <c r="BF71" s="581"/>
      <c r="BG71" s="581"/>
      <c r="BH71" s="581"/>
      <c r="BI71" s="8"/>
    </row>
    <row r="72" spans="1:120" ht="17.25" customHeight="1" x14ac:dyDescent="0.2">
      <c r="A72" s="580"/>
      <c r="B72" s="580"/>
      <c r="C72" s="580"/>
      <c r="D72" s="580"/>
      <c r="E72" s="580"/>
      <c r="F72" s="580"/>
      <c r="G72" s="580"/>
      <c r="H72" s="580"/>
      <c r="I72" s="580"/>
      <c r="J72" s="580"/>
      <c r="K72" s="580"/>
      <c r="L72" s="580"/>
      <c r="M72" s="580"/>
      <c r="N72" s="580"/>
      <c r="O72" s="580"/>
      <c r="P72" s="580"/>
      <c r="Q72" s="580"/>
      <c r="R72" s="580"/>
      <c r="S72" s="580"/>
      <c r="T72" s="580"/>
      <c r="U72" s="580"/>
      <c r="V72" s="580"/>
      <c r="W72" s="580"/>
      <c r="X72" s="580"/>
      <c r="Y72" s="580"/>
      <c r="Z72" s="580"/>
      <c r="AA72" s="580"/>
      <c r="AB72" s="580"/>
      <c r="AC72" s="580"/>
      <c r="AD72" s="580"/>
      <c r="AE72" s="580"/>
      <c r="AF72" s="580"/>
      <c r="AG72" s="580"/>
      <c r="AH72" s="580"/>
      <c r="AI72" s="580"/>
      <c r="AJ72" s="580"/>
      <c r="AK72" s="580"/>
      <c r="AL72" s="580"/>
      <c r="AM72" s="580"/>
      <c r="AN72" s="580"/>
      <c r="AO72" s="580"/>
      <c r="AP72" s="580"/>
      <c r="AQ72" s="580"/>
      <c r="AR72" s="580"/>
      <c r="AS72" s="580"/>
      <c r="AT72" s="580"/>
      <c r="AU72" s="580"/>
      <c r="AV72" s="580"/>
      <c r="AW72" s="580"/>
      <c r="AX72" s="580"/>
      <c r="AY72" s="580"/>
      <c r="AZ72" s="580"/>
      <c r="BA72" s="580"/>
      <c r="BB72" s="580"/>
      <c r="BC72" s="580"/>
      <c r="BD72" s="580"/>
      <c r="BE72" s="580"/>
      <c r="BF72" s="580"/>
      <c r="BG72" s="580"/>
      <c r="BH72" s="580"/>
      <c r="BI72" s="8"/>
      <c r="BJ72" s="7"/>
      <c r="BK72" s="7"/>
      <c r="BL72" s="7"/>
      <c r="BM72" s="7"/>
      <c r="BN72" s="7"/>
      <c r="BO72" s="7"/>
      <c r="BP72" s="7"/>
      <c r="BQ72" s="7"/>
      <c r="BR72" s="7"/>
      <c r="BS72" s="7"/>
      <c r="BT72" s="7"/>
      <c r="BU72" s="7"/>
      <c r="BV72" s="7"/>
      <c r="BW72" s="7"/>
      <c r="BX72" s="7"/>
    </row>
    <row r="73" spans="1:120" ht="3" customHeight="1" x14ac:dyDescent="0.2">
      <c r="BC73" s="7"/>
      <c r="BD73" s="7"/>
      <c r="BE73" s="7"/>
      <c r="BF73" s="7"/>
      <c r="BG73" s="7"/>
      <c r="BH73" s="7"/>
      <c r="BI73" s="8"/>
      <c r="BJ73" s="7"/>
      <c r="BK73" s="7"/>
      <c r="BL73" s="7"/>
      <c r="BM73" s="7"/>
      <c r="BN73" s="7"/>
      <c r="BO73" s="7"/>
      <c r="BP73" s="7"/>
      <c r="BQ73" s="7"/>
      <c r="BR73" s="7"/>
      <c r="BS73" s="7"/>
      <c r="BT73" s="7"/>
      <c r="BU73" s="7"/>
      <c r="BV73" s="7"/>
      <c r="BW73" s="7"/>
      <c r="BX73" s="7"/>
    </row>
    <row r="74" spans="1:120" ht="17.25" customHeight="1" x14ac:dyDescent="0.2">
      <c r="A74" s="580"/>
      <c r="B74" s="580"/>
      <c r="C74" s="580"/>
      <c r="D74" s="580"/>
      <c r="E74" s="580"/>
      <c r="F74" s="580"/>
      <c r="G74" s="580"/>
      <c r="H74" s="580"/>
      <c r="I74" s="580"/>
      <c r="J74" s="580"/>
      <c r="K74" s="580"/>
      <c r="L74" s="580"/>
      <c r="M74" s="580"/>
      <c r="N74" s="580"/>
      <c r="O74" s="580"/>
      <c r="P74" s="580"/>
      <c r="Q74" s="580"/>
      <c r="R74" s="580"/>
      <c r="S74" s="580"/>
      <c r="T74" s="580"/>
      <c r="U74" s="580"/>
      <c r="V74" s="580"/>
      <c r="W74" s="580"/>
      <c r="X74" s="580"/>
      <c r="Y74" s="580"/>
      <c r="Z74" s="580"/>
      <c r="AA74" s="580"/>
      <c r="AB74" s="580"/>
      <c r="AC74" s="580"/>
      <c r="AD74" s="580"/>
      <c r="AE74" s="580"/>
      <c r="AF74" s="580"/>
      <c r="AG74" s="580"/>
      <c r="AH74" s="580"/>
      <c r="AI74" s="580"/>
      <c r="AJ74" s="580"/>
      <c r="AK74" s="580"/>
      <c r="AL74" s="580"/>
      <c r="AM74" s="580"/>
      <c r="AN74" s="580"/>
      <c r="AO74" s="580"/>
      <c r="AP74" s="580"/>
      <c r="AQ74" s="580"/>
      <c r="AR74" s="580"/>
      <c r="AS74" s="580"/>
      <c r="AT74" s="580"/>
      <c r="AU74" s="580"/>
      <c r="AV74" s="580"/>
      <c r="AW74" s="580"/>
      <c r="AX74" s="580"/>
      <c r="AY74" s="580"/>
      <c r="AZ74" s="580"/>
      <c r="BA74" s="580"/>
      <c r="BB74" s="580"/>
      <c r="BC74" s="580"/>
      <c r="BD74" s="580"/>
      <c r="BE74" s="580"/>
      <c r="BF74" s="580"/>
      <c r="BG74" s="580"/>
      <c r="BH74" s="580"/>
      <c r="BI74" s="8"/>
      <c r="BJ74" s="7"/>
      <c r="BK74" s="7"/>
      <c r="BL74" s="7"/>
      <c r="BM74" s="7"/>
      <c r="BN74" s="7"/>
      <c r="BO74" s="7"/>
      <c r="BP74" s="7"/>
      <c r="BQ74" s="7"/>
      <c r="BR74" s="7"/>
      <c r="BS74" s="7"/>
      <c r="BT74" s="7"/>
      <c r="BU74" s="7"/>
      <c r="BV74" s="7"/>
      <c r="BW74" s="7"/>
      <c r="BX74" s="7"/>
    </row>
    <row r="75" spans="1:120" x14ac:dyDescent="0.2">
      <c r="BI75" s="8"/>
    </row>
    <row r="77" spans="1:120" ht="24" customHeight="1" x14ac:dyDescent="0.2"/>
    <row r="79" spans="1:120" s="1" customFormat="1" ht="14.25" customHeight="1" x14ac:dyDescent="0.2">
      <c r="A79" s="579"/>
      <c r="B79" s="579"/>
      <c r="C79" s="579"/>
      <c r="DN79" s="579"/>
      <c r="DO79" s="579"/>
      <c r="DP79" s="579"/>
    </row>
  </sheetData>
  <sheetProtection password="9545" sheet="1" objects="1" scenarios="1" selectLockedCells="1" selectUnlockedCells="1"/>
  <customSheetViews>
    <customSheetView guid="{6FC1B69A-BC8B-4604-944B-6372D0B618C1}" showPageBreaks="1" showGridLines="0" fitToPage="1" view="pageBreakPreview" showRuler="0">
      <selection activeCell="AE67" sqref="AE67:AG68"/>
      <pageMargins left="0.19685039370078741" right="0.19685039370078741" top="0.19685039370078741" bottom="0.19685039370078741" header="0" footer="0"/>
      <printOptions horizontalCentered="1" verticalCentered="1"/>
      <pageSetup paperSize="9" orientation="portrait" r:id="rId1"/>
      <headerFooter alignWithMargins="0"/>
    </customSheetView>
    <customSheetView guid="{6E2ACC73-2521-441F-B10D-4DAD28BFFDFA}" showPageBreaks="1" showGridLines="0" fitToPage="1" view="pageBreakPreview">
      <selection activeCell="AE67" sqref="AE67:AG68"/>
      <pageMargins left="0.19685039370078741" right="0.19685039370078741" top="0.19685039370078741" bottom="0.19685039370078741" header="0" footer="0"/>
      <printOptions horizontalCentered="1" verticalCentered="1"/>
      <pageSetup paperSize="9" scale="98" orientation="portrait" r:id="rId2"/>
      <headerFooter alignWithMargins="0"/>
    </customSheetView>
  </customSheetViews>
  <mergeCells count="573">
    <mergeCell ref="CB1:DP5"/>
    <mergeCell ref="CP16:CR16"/>
    <mergeCell ref="CM16:CO16"/>
    <mergeCell ref="CG16:CI16"/>
    <mergeCell ref="CJ16:CL16"/>
    <mergeCell ref="BJ40:CK44"/>
    <mergeCell ref="BA14:BC14"/>
    <mergeCell ref="BD14:BF14"/>
    <mergeCell ref="BG14:BI14"/>
    <mergeCell ref="A23:DP23"/>
    <mergeCell ref="A16:C16"/>
    <mergeCell ref="V25:CG25"/>
    <mergeCell ref="BI16:BK16"/>
    <mergeCell ref="AH18:AJ18"/>
    <mergeCell ref="BF18:BH18"/>
    <mergeCell ref="AN18:AP18"/>
    <mergeCell ref="AQ18:AS18"/>
    <mergeCell ref="AT18:AV18"/>
    <mergeCell ref="AW18:AY18"/>
    <mergeCell ref="AB16:AD16"/>
    <mergeCell ref="AE16:AG16"/>
    <mergeCell ref="DA25:DC25"/>
    <mergeCell ref="BL16:BN16"/>
    <mergeCell ref="CJ22:CL22"/>
    <mergeCell ref="G18:I18"/>
    <mergeCell ref="AE18:AG18"/>
    <mergeCell ref="M16:O16"/>
    <mergeCell ref="A22:C22"/>
    <mergeCell ref="DD25:DF25"/>
    <mergeCell ref="DE22:DG22"/>
    <mergeCell ref="DB22:DD22"/>
    <mergeCell ref="P22:R22"/>
    <mergeCell ref="DB20:DD20"/>
    <mergeCell ref="CY20:DA20"/>
    <mergeCell ref="CD20:CF20"/>
    <mergeCell ref="CG20:CI20"/>
    <mergeCell ref="CJ20:CL20"/>
    <mergeCell ref="BX20:BZ20"/>
    <mergeCell ref="CG18:CI18"/>
    <mergeCell ref="CG22:CI22"/>
    <mergeCell ref="CM18:CO18"/>
    <mergeCell ref="CP20:CR20"/>
    <mergeCell ref="CP18:CR18"/>
    <mergeCell ref="AH20:AJ20"/>
    <mergeCell ref="AK20:AM20"/>
    <mergeCell ref="AN20:AP20"/>
    <mergeCell ref="AQ20:AS20"/>
    <mergeCell ref="BF20:BH20"/>
    <mergeCell ref="AX14:AZ14"/>
    <mergeCell ref="J16:L16"/>
    <mergeCell ref="D16:F16"/>
    <mergeCell ref="G16:I16"/>
    <mergeCell ref="CX25:CZ25"/>
    <mergeCell ref="CR25:CT25"/>
    <mergeCell ref="CS20:CU20"/>
    <mergeCell ref="CV20:CX20"/>
    <mergeCell ref="CU25:CW25"/>
    <mergeCell ref="CV22:CX22"/>
    <mergeCell ref="CI25:CK25"/>
    <mergeCell ref="CL25:CN25"/>
    <mergeCell ref="CO25:CQ25"/>
    <mergeCell ref="CM20:CO20"/>
    <mergeCell ref="CD18:CF18"/>
    <mergeCell ref="M22:O22"/>
    <mergeCell ref="AN22:AP22"/>
    <mergeCell ref="AB22:AD22"/>
    <mergeCell ref="AE22:AG22"/>
    <mergeCell ref="CA22:CC22"/>
    <mergeCell ref="AZ18:BB18"/>
    <mergeCell ref="CA20:CC20"/>
    <mergeCell ref="BC16:BE16"/>
    <mergeCell ref="BF16:BH16"/>
    <mergeCell ref="A10:DP10"/>
    <mergeCell ref="DI14:DK14"/>
    <mergeCell ref="CP22:CR22"/>
    <mergeCell ref="BX14:DE14"/>
    <mergeCell ref="CD16:CF16"/>
    <mergeCell ref="AB20:AD20"/>
    <mergeCell ref="AE20:AG20"/>
    <mergeCell ref="A20:C20"/>
    <mergeCell ref="D20:F20"/>
    <mergeCell ref="G20:I20"/>
    <mergeCell ref="J20:L20"/>
    <mergeCell ref="M20:O20"/>
    <mergeCell ref="P20:R20"/>
    <mergeCell ref="S20:U20"/>
    <mergeCell ref="V20:X20"/>
    <mergeCell ref="A18:C18"/>
    <mergeCell ref="D18:F18"/>
    <mergeCell ref="S18:U18"/>
    <mergeCell ref="V18:X18"/>
    <mergeCell ref="Y16:AA16"/>
    <mergeCell ref="AT16:AV16"/>
    <mergeCell ref="AN16:AP16"/>
    <mergeCell ref="AH16:AJ16"/>
    <mergeCell ref="AW16:AY16"/>
    <mergeCell ref="AN4:AP4"/>
    <mergeCell ref="BX4:BZ4"/>
    <mergeCell ref="CI7:DP7"/>
    <mergeCell ref="DM12:DO12"/>
    <mergeCell ref="D22:F22"/>
    <mergeCell ref="BU22:BW22"/>
    <mergeCell ref="BO22:BQ22"/>
    <mergeCell ref="BR22:BT22"/>
    <mergeCell ref="BC22:BE22"/>
    <mergeCell ref="G22:I22"/>
    <mergeCell ref="BL18:BN18"/>
    <mergeCell ref="BX18:BZ18"/>
    <mergeCell ref="BC18:BE18"/>
    <mergeCell ref="J18:L18"/>
    <mergeCell ref="Y18:AA18"/>
    <mergeCell ref="AB18:AD18"/>
    <mergeCell ref="M18:O18"/>
    <mergeCell ref="P18:R18"/>
    <mergeCell ref="AQ22:AS22"/>
    <mergeCell ref="S22:U22"/>
    <mergeCell ref="BF22:BH22"/>
    <mergeCell ref="AZ22:BB22"/>
    <mergeCell ref="AW22:AY22"/>
    <mergeCell ref="J22:L22"/>
    <mergeCell ref="A1:C1"/>
    <mergeCell ref="Y1:AA1"/>
    <mergeCell ref="AC1:AJ1"/>
    <mergeCell ref="A9:DP9"/>
    <mergeCell ref="X12:Z12"/>
    <mergeCell ref="BX12:BZ12"/>
    <mergeCell ref="DD12:DF12"/>
    <mergeCell ref="DG12:DI12"/>
    <mergeCell ref="DJ12:DL12"/>
    <mergeCell ref="BU12:BW12"/>
    <mergeCell ref="AQ4:AS4"/>
    <mergeCell ref="AQ1:AS2"/>
    <mergeCell ref="AT1:AV2"/>
    <mergeCell ref="AK1:AM2"/>
    <mergeCell ref="AN1:AP2"/>
    <mergeCell ref="AC4:AJ4"/>
    <mergeCell ref="AK4:AM4"/>
    <mergeCell ref="BL1:BN2"/>
    <mergeCell ref="BU4:BW4"/>
    <mergeCell ref="AT4:AV4"/>
    <mergeCell ref="BF4:BH4"/>
    <mergeCell ref="BI4:BK4"/>
    <mergeCell ref="BR4:BT4"/>
    <mergeCell ref="AZ4:BB4"/>
    <mergeCell ref="BC1:BE2"/>
    <mergeCell ref="BF1:BH2"/>
    <mergeCell ref="BI1:BK2"/>
    <mergeCell ref="BC4:BE4"/>
    <mergeCell ref="AZ1:BB2"/>
    <mergeCell ref="BR1:BT2"/>
    <mergeCell ref="BL4:BQ4"/>
    <mergeCell ref="BO1:BQ2"/>
    <mergeCell ref="AW4:AY4"/>
    <mergeCell ref="AW1:AY2"/>
    <mergeCell ref="AV12:BT12"/>
    <mergeCell ref="P16:R16"/>
    <mergeCell ref="AQ16:AS16"/>
    <mergeCell ref="V16:X16"/>
    <mergeCell ref="S16:U16"/>
    <mergeCell ref="AK16:AM16"/>
    <mergeCell ref="AA12:AC12"/>
    <mergeCell ref="AD12:AF12"/>
    <mergeCell ref="V22:X22"/>
    <mergeCell ref="Y22:AA22"/>
    <mergeCell ref="Y20:AA20"/>
    <mergeCell ref="AK22:AM22"/>
    <mergeCell ref="AZ20:BB20"/>
    <mergeCell ref="BC20:BE20"/>
    <mergeCell ref="BR20:BT20"/>
    <mergeCell ref="BL20:BN20"/>
    <mergeCell ref="BO20:BQ20"/>
    <mergeCell ref="BI18:BK18"/>
    <mergeCell ref="AH22:AJ22"/>
    <mergeCell ref="AT22:AV22"/>
    <mergeCell ref="AT20:AV20"/>
    <mergeCell ref="AW20:AY20"/>
    <mergeCell ref="E14:AQ14"/>
    <mergeCell ref="AZ16:BB16"/>
    <mergeCell ref="DN16:DP16"/>
    <mergeCell ref="DN22:DP22"/>
    <mergeCell ref="CY22:DA22"/>
    <mergeCell ref="CV18:CX18"/>
    <mergeCell ref="CS22:CU22"/>
    <mergeCell ref="BO16:BQ16"/>
    <mergeCell ref="CD22:CF22"/>
    <mergeCell ref="DH20:DJ20"/>
    <mergeCell ref="DK16:DM16"/>
    <mergeCell ref="DB16:DD16"/>
    <mergeCell ref="DK18:DM18"/>
    <mergeCell ref="DH18:DJ18"/>
    <mergeCell ref="DN18:DP18"/>
    <mergeCell ref="BX16:BZ16"/>
    <mergeCell ref="CA16:CC16"/>
    <mergeCell ref="BR16:BT16"/>
    <mergeCell ref="DE16:DG16"/>
    <mergeCell ref="CS18:CU18"/>
    <mergeCell ref="CY16:DA16"/>
    <mergeCell ref="CS16:CU16"/>
    <mergeCell ref="DB18:DD18"/>
    <mergeCell ref="CY18:DA18"/>
    <mergeCell ref="BU20:BW20"/>
    <mergeCell ref="CJ18:CL18"/>
    <mergeCell ref="DL14:DN14"/>
    <mergeCell ref="DH16:DJ16"/>
    <mergeCell ref="BU16:BW16"/>
    <mergeCell ref="DF14:DH14"/>
    <mergeCell ref="CV16:CX16"/>
    <mergeCell ref="BJ31:DP31"/>
    <mergeCell ref="BI22:BK22"/>
    <mergeCell ref="BL22:BN22"/>
    <mergeCell ref="DK20:DM20"/>
    <mergeCell ref="BT27:BV27"/>
    <mergeCell ref="BK27:BM27"/>
    <mergeCell ref="CR27:CT27"/>
    <mergeCell ref="CO27:CQ27"/>
    <mergeCell ref="CL27:CN27"/>
    <mergeCell ref="CI27:CK27"/>
    <mergeCell ref="BW27:BY27"/>
    <mergeCell ref="DN20:DP20"/>
    <mergeCell ref="DH22:DJ22"/>
    <mergeCell ref="DK22:DM22"/>
    <mergeCell ref="CM22:CO22"/>
    <mergeCell ref="BX22:BZ22"/>
    <mergeCell ref="CC27:CE27"/>
    <mergeCell ref="CY29:DA29"/>
    <mergeCell ref="BQ27:BS27"/>
    <mergeCell ref="CF27:CH27"/>
    <mergeCell ref="BZ27:CB27"/>
    <mergeCell ref="DE20:DG20"/>
    <mergeCell ref="DE18:DG18"/>
    <mergeCell ref="AE38:AG38"/>
    <mergeCell ref="AH38:AJ38"/>
    <mergeCell ref="BJ32:DP32"/>
    <mergeCell ref="BX38:BZ38"/>
    <mergeCell ref="DB29:DD29"/>
    <mergeCell ref="DE29:DG29"/>
    <mergeCell ref="BH27:BJ27"/>
    <mergeCell ref="BN27:BP27"/>
    <mergeCell ref="BK34:DF35"/>
    <mergeCell ref="DH34:DJ35"/>
    <mergeCell ref="DK34:DM35"/>
    <mergeCell ref="BI20:BK20"/>
    <mergeCell ref="AK18:AM18"/>
    <mergeCell ref="BO18:BQ18"/>
    <mergeCell ref="BR18:BT18"/>
    <mergeCell ref="BU18:BW18"/>
    <mergeCell ref="CA18:CC18"/>
    <mergeCell ref="A43:C44"/>
    <mergeCell ref="D43:F44"/>
    <mergeCell ref="G43:I44"/>
    <mergeCell ref="J43:L44"/>
    <mergeCell ref="M40:O41"/>
    <mergeCell ref="P38:R38"/>
    <mergeCell ref="AV27:AX27"/>
    <mergeCell ref="AZ38:BB38"/>
    <mergeCell ref="BC38:BE38"/>
    <mergeCell ref="AT38:AV38"/>
    <mergeCell ref="AY27:BA27"/>
    <mergeCell ref="BB27:BD27"/>
    <mergeCell ref="BE27:BG27"/>
    <mergeCell ref="Q34:BH37"/>
    <mergeCell ref="P40:R41"/>
    <mergeCell ref="AK40:AM41"/>
    <mergeCell ref="BF38:BH38"/>
    <mergeCell ref="AB38:AD38"/>
    <mergeCell ref="AK38:AM38"/>
    <mergeCell ref="V40:X41"/>
    <mergeCell ref="AN38:AP38"/>
    <mergeCell ref="AQ38:AS38"/>
    <mergeCell ref="Y38:AA38"/>
    <mergeCell ref="A31:BI31"/>
    <mergeCell ref="A40:C41"/>
    <mergeCell ref="D40:F41"/>
    <mergeCell ref="G40:I41"/>
    <mergeCell ref="J40:L41"/>
    <mergeCell ref="D38:F38"/>
    <mergeCell ref="G38:I38"/>
    <mergeCell ref="A38:C38"/>
    <mergeCell ref="CD38:CF38"/>
    <mergeCell ref="AM27:AO27"/>
    <mergeCell ref="AP27:AR27"/>
    <mergeCell ref="CA38:CC38"/>
    <mergeCell ref="BF40:BH41"/>
    <mergeCell ref="AB40:AD41"/>
    <mergeCell ref="AE40:AG41"/>
    <mergeCell ref="AH40:AJ41"/>
    <mergeCell ref="E29:G29"/>
    <mergeCell ref="H29:J29"/>
    <mergeCell ref="K29:M29"/>
    <mergeCell ref="AW38:AY38"/>
    <mergeCell ref="J38:L38"/>
    <mergeCell ref="S38:U38"/>
    <mergeCell ref="V38:X38"/>
    <mergeCell ref="M38:O38"/>
    <mergeCell ref="M35:O36"/>
    <mergeCell ref="AE43:AG44"/>
    <mergeCell ref="AH43:AJ44"/>
    <mergeCell ref="A32:BI32"/>
    <mergeCell ref="M43:O44"/>
    <mergeCell ref="P43:R44"/>
    <mergeCell ref="AZ40:BB41"/>
    <mergeCell ref="AS27:AU27"/>
    <mergeCell ref="S40:U41"/>
    <mergeCell ref="AZ50:BB51"/>
    <mergeCell ref="AQ50:AS51"/>
    <mergeCell ref="AT50:AV51"/>
    <mergeCell ref="AT40:AV41"/>
    <mergeCell ref="AW40:AY41"/>
    <mergeCell ref="AN47:AP48"/>
    <mergeCell ref="AQ47:AS48"/>
    <mergeCell ref="AQ40:AS41"/>
    <mergeCell ref="AW50:AY51"/>
    <mergeCell ref="AN50:AP51"/>
    <mergeCell ref="Y47:AA48"/>
    <mergeCell ref="P50:R51"/>
    <mergeCell ref="S50:U51"/>
    <mergeCell ref="AB43:AD44"/>
    <mergeCell ref="S43:U44"/>
    <mergeCell ref="BC40:BE41"/>
    <mergeCell ref="AT43:AV44"/>
    <mergeCell ref="AN40:AP41"/>
    <mergeCell ref="BF43:BH44"/>
    <mergeCell ref="DN46:DP47"/>
    <mergeCell ref="V47:X48"/>
    <mergeCell ref="AW43:AY44"/>
    <mergeCell ref="AZ43:BB44"/>
    <mergeCell ref="AK43:AM44"/>
    <mergeCell ref="AN43:AP44"/>
    <mergeCell ref="AQ43:AS44"/>
    <mergeCell ref="V43:X44"/>
    <mergeCell ref="Y43:AA44"/>
    <mergeCell ref="DE41:DP43"/>
    <mergeCell ref="CT41:CV43"/>
    <mergeCell ref="CW41:CY43"/>
    <mergeCell ref="CS46:CU47"/>
    <mergeCell ref="CQ41:CS43"/>
    <mergeCell ref="CY46:DA47"/>
    <mergeCell ref="CV46:CX47"/>
    <mergeCell ref="DE46:DG47"/>
    <mergeCell ref="DH46:DJ47"/>
    <mergeCell ref="CP46:CR47"/>
    <mergeCell ref="CM46:CO47"/>
    <mergeCell ref="Y40:AA41"/>
    <mergeCell ref="AE47:AG48"/>
    <mergeCell ref="AW47:AY48"/>
    <mergeCell ref="A45:BH46"/>
    <mergeCell ref="BC43:BE44"/>
    <mergeCell ref="BJ48:CB51"/>
    <mergeCell ref="AH47:AJ48"/>
    <mergeCell ref="AZ47:BB48"/>
    <mergeCell ref="BC47:BE48"/>
    <mergeCell ref="BF47:BH48"/>
    <mergeCell ref="AK47:AM48"/>
    <mergeCell ref="BK45:CJ47"/>
    <mergeCell ref="S47:U48"/>
    <mergeCell ref="M47:O48"/>
    <mergeCell ref="P47:R48"/>
    <mergeCell ref="D50:F51"/>
    <mergeCell ref="G50:I51"/>
    <mergeCell ref="J50:L51"/>
    <mergeCell ref="G47:I48"/>
    <mergeCell ref="J47:L48"/>
    <mergeCell ref="M50:O51"/>
    <mergeCell ref="A47:C48"/>
    <mergeCell ref="D47:F48"/>
    <mergeCell ref="AK50:AM51"/>
    <mergeCell ref="V50:X51"/>
    <mergeCell ref="Y50:AA51"/>
    <mergeCell ref="AB50:AD51"/>
    <mergeCell ref="AE50:AG51"/>
    <mergeCell ref="AH50:AJ51"/>
    <mergeCell ref="A50:C51"/>
    <mergeCell ref="AB47:AD48"/>
    <mergeCell ref="DN49:DP50"/>
    <mergeCell ref="CS49:CU50"/>
    <mergeCell ref="CV49:CX50"/>
    <mergeCell ref="CY49:DA50"/>
    <mergeCell ref="DB49:DD50"/>
    <mergeCell ref="DE49:DG50"/>
    <mergeCell ref="DH49:DJ50"/>
    <mergeCell ref="DK49:DM50"/>
    <mergeCell ref="CJ49:CL50"/>
    <mergeCell ref="DB46:DD47"/>
    <mergeCell ref="DK46:DM47"/>
    <mergeCell ref="AT47:AV48"/>
    <mergeCell ref="CD49:CF50"/>
    <mergeCell ref="CM49:CO50"/>
    <mergeCell ref="BC50:BE51"/>
    <mergeCell ref="CP49:CR50"/>
    <mergeCell ref="CG49:CI50"/>
    <mergeCell ref="BF50:BH51"/>
    <mergeCell ref="S55:U56"/>
    <mergeCell ref="V55:X56"/>
    <mergeCell ref="A53:C53"/>
    <mergeCell ref="D53:F53"/>
    <mergeCell ref="G53:I53"/>
    <mergeCell ref="J53:L53"/>
    <mergeCell ref="A55:C56"/>
    <mergeCell ref="M53:O53"/>
    <mergeCell ref="P53:R53"/>
    <mergeCell ref="S53:U53"/>
    <mergeCell ref="D55:F56"/>
    <mergeCell ref="G55:I56"/>
    <mergeCell ref="J55:L56"/>
    <mergeCell ref="M55:O56"/>
    <mergeCell ref="P55:R56"/>
    <mergeCell ref="AK53:AM53"/>
    <mergeCell ref="AE55:AG56"/>
    <mergeCell ref="V53:X53"/>
    <mergeCell ref="AN55:AP56"/>
    <mergeCell ref="AK55:AM56"/>
    <mergeCell ref="AH55:AJ56"/>
    <mergeCell ref="BF53:BH53"/>
    <mergeCell ref="AT53:AV53"/>
    <mergeCell ref="BC53:BE53"/>
    <mergeCell ref="AZ53:BB53"/>
    <mergeCell ref="AQ53:AS53"/>
    <mergeCell ref="Y53:AA53"/>
    <mergeCell ref="AB53:AD53"/>
    <mergeCell ref="AE53:AG53"/>
    <mergeCell ref="AN53:AP53"/>
    <mergeCell ref="AH53:AJ53"/>
    <mergeCell ref="A64:C64"/>
    <mergeCell ref="D64:F64"/>
    <mergeCell ref="AE67:AG68"/>
    <mergeCell ref="AH67:AJ68"/>
    <mergeCell ref="I66:X67"/>
    <mergeCell ref="J62:L62"/>
    <mergeCell ref="S62:U62"/>
    <mergeCell ref="A66:H68"/>
    <mergeCell ref="Y64:AA64"/>
    <mergeCell ref="A62:C62"/>
    <mergeCell ref="D62:F62"/>
    <mergeCell ref="A65:BH65"/>
    <mergeCell ref="AK67:AM68"/>
    <mergeCell ref="AN67:AP68"/>
    <mergeCell ref="Y67:AD68"/>
    <mergeCell ref="AK64:AM64"/>
    <mergeCell ref="AE64:AG64"/>
    <mergeCell ref="AW64:AY64"/>
    <mergeCell ref="AN64:AP64"/>
    <mergeCell ref="AH64:AJ64"/>
    <mergeCell ref="BF67:BH68"/>
    <mergeCell ref="AZ67:BB68"/>
    <mergeCell ref="BC67:BE68"/>
    <mergeCell ref="A60:C60"/>
    <mergeCell ref="D60:F60"/>
    <mergeCell ref="AW60:AY60"/>
    <mergeCell ref="AQ58:AS58"/>
    <mergeCell ref="AT58:AV58"/>
    <mergeCell ref="AN62:AP62"/>
    <mergeCell ref="AK60:AM60"/>
    <mergeCell ref="A58:C58"/>
    <mergeCell ref="M60:O60"/>
    <mergeCell ref="AB62:AD62"/>
    <mergeCell ref="M62:O62"/>
    <mergeCell ref="P62:R62"/>
    <mergeCell ref="V62:X62"/>
    <mergeCell ref="Y62:AA62"/>
    <mergeCell ref="G60:I60"/>
    <mergeCell ref="J60:L60"/>
    <mergeCell ref="G62:I62"/>
    <mergeCell ref="AN60:AP60"/>
    <mergeCell ref="AT62:AV62"/>
    <mergeCell ref="S58:U58"/>
    <mergeCell ref="V58:X58"/>
    <mergeCell ref="M58:O58"/>
    <mergeCell ref="D58:F58"/>
    <mergeCell ref="G58:I58"/>
    <mergeCell ref="Y58:AA58"/>
    <mergeCell ref="AB58:AD58"/>
    <mergeCell ref="AE58:AG58"/>
    <mergeCell ref="AH58:AJ58"/>
    <mergeCell ref="AW58:AY58"/>
    <mergeCell ref="AW62:AY62"/>
    <mergeCell ref="AK58:AM58"/>
    <mergeCell ref="AN58:AP58"/>
    <mergeCell ref="AK62:AM62"/>
    <mergeCell ref="AE60:AG60"/>
    <mergeCell ref="J58:L58"/>
    <mergeCell ref="G64:I64"/>
    <mergeCell ref="J64:L64"/>
    <mergeCell ref="P58:R58"/>
    <mergeCell ref="M64:O64"/>
    <mergeCell ref="AE72:AG72"/>
    <mergeCell ref="AH72:AJ72"/>
    <mergeCell ref="AW72:AY72"/>
    <mergeCell ref="AT64:AV64"/>
    <mergeCell ref="P60:R60"/>
    <mergeCell ref="S60:U60"/>
    <mergeCell ref="AH60:AJ60"/>
    <mergeCell ref="P64:R64"/>
    <mergeCell ref="S64:U64"/>
    <mergeCell ref="V64:X64"/>
    <mergeCell ref="AQ64:AS64"/>
    <mergeCell ref="AT60:AV60"/>
    <mergeCell ref="AH62:AJ62"/>
    <mergeCell ref="AB64:AD64"/>
    <mergeCell ref="AE62:AG62"/>
    <mergeCell ref="V60:X60"/>
    <mergeCell ref="AQ62:AS62"/>
    <mergeCell ref="Y60:AA60"/>
    <mergeCell ref="AB60:AD60"/>
    <mergeCell ref="BF60:BH60"/>
    <mergeCell ref="AZ64:BB64"/>
    <mergeCell ref="BC64:BE64"/>
    <mergeCell ref="AQ67:AS68"/>
    <mergeCell ref="AW67:AY68"/>
    <mergeCell ref="AT67:AV68"/>
    <mergeCell ref="A71:BH71"/>
    <mergeCell ref="A72:C72"/>
    <mergeCell ref="D72:F72"/>
    <mergeCell ref="G72:I72"/>
    <mergeCell ref="J72:L72"/>
    <mergeCell ref="Y72:AA72"/>
    <mergeCell ref="AB72:AD72"/>
    <mergeCell ref="M72:O72"/>
    <mergeCell ref="P72:R72"/>
    <mergeCell ref="S72:U72"/>
    <mergeCell ref="V72:X72"/>
    <mergeCell ref="BC72:BE72"/>
    <mergeCell ref="BF72:BH72"/>
    <mergeCell ref="AK72:AM72"/>
    <mergeCell ref="AN72:AP72"/>
    <mergeCell ref="AQ72:AS72"/>
    <mergeCell ref="AT72:AV72"/>
    <mergeCell ref="AZ72:BB72"/>
    <mergeCell ref="A70:BH70"/>
    <mergeCell ref="CR53:DI55"/>
    <mergeCell ref="Y55:AA56"/>
    <mergeCell ref="AB55:AD56"/>
    <mergeCell ref="CR56:DI57"/>
    <mergeCell ref="AQ60:AS60"/>
    <mergeCell ref="AZ60:BB60"/>
    <mergeCell ref="BN56:CE57"/>
    <mergeCell ref="BF55:BH56"/>
    <mergeCell ref="BF58:BH58"/>
    <mergeCell ref="AZ58:BB58"/>
    <mergeCell ref="BN53:CE55"/>
    <mergeCell ref="AQ55:AS56"/>
    <mergeCell ref="AT55:AV56"/>
    <mergeCell ref="AW55:AY56"/>
    <mergeCell ref="AW53:AY53"/>
    <mergeCell ref="AZ55:BB56"/>
    <mergeCell ref="BC55:BE56"/>
    <mergeCell ref="BC58:BE58"/>
    <mergeCell ref="BF64:BH64"/>
    <mergeCell ref="BF62:BH62"/>
    <mergeCell ref="BC62:BE62"/>
    <mergeCell ref="BC60:BE60"/>
    <mergeCell ref="AZ62:BB62"/>
    <mergeCell ref="A79:C79"/>
    <mergeCell ref="DN79:DP79"/>
    <mergeCell ref="AW74:AY74"/>
    <mergeCell ref="AZ74:BB74"/>
    <mergeCell ref="Y74:AA74"/>
    <mergeCell ref="AB74:AD74"/>
    <mergeCell ref="BC74:BE74"/>
    <mergeCell ref="BF74:BH74"/>
    <mergeCell ref="AE74:AG74"/>
    <mergeCell ref="AH74:AJ74"/>
    <mergeCell ref="A74:C74"/>
    <mergeCell ref="D74:F74"/>
    <mergeCell ref="M74:O74"/>
    <mergeCell ref="P74:R74"/>
    <mergeCell ref="G74:I74"/>
    <mergeCell ref="J74:L74"/>
    <mergeCell ref="S74:U74"/>
    <mergeCell ref="V74:X74"/>
    <mergeCell ref="AK74:AM74"/>
    <mergeCell ref="AN74:AP74"/>
    <mergeCell ref="AQ74:AS74"/>
    <mergeCell ref="AT74:AV74"/>
  </mergeCells>
  <phoneticPr fontId="7" type="noConversion"/>
  <hyperlinks>
    <hyperlink ref="CI7:DP7" r:id="rId3" display="Форма по КНД 1152017"/>
    <hyperlink ref="AV12:BT12" r:id="rId4" display="Налоговый период (код)"/>
    <hyperlink ref="BX14:DE14" r:id="rId5" display="по месту нахождения (учета) (код)"/>
  </hyperlinks>
  <printOptions horizontalCentered="1" verticalCentered="1"/>
  <pageMargins left="0.19685039370078741" right="0.19685039370078741" top="0.19685039370078741" bottom="0.19685039370078741" header="0" footer="0"/>
  <pageSetup paperSize="9" orientation="portrait" r:id="rId6"/>
  <headerFooter alignWithMargins="0"/>
  <ignoredErrors>
    <ignoredError sqref="BR4 BU4 BX4 AW67:BH68 M35 E29:M29 X12 BU12:BZ12 DF14:DN14 DD12:DM12 DN12:DO12" numberStoredAsText="1"/>
    <ignoredError sqref="A16 D16:DP16 A18 D18:DP18 A20 D20:DP20 A22 D22:DP22" unlockedFormula="1"/>
    <ignoredError sqref="AN1" formula="1"/>
  </ignoredErrors>
  <drawing r:id="rId7"/>
  <legacyDrawing r:id="rId8"/>
  <oleObjects>
    <mc:AlternateContent xmlns:mc="http://schemas.openxmlformats.org/markup-compatibility/2006">
      <mc:Choice Requires="x14">
        <oleObject progId="CorelBarCode.9" shapeId="3073" r:id="rId9">
          <objectPr defaultSize="0" autoPict="0" r:id="rId10">
            <anchor moveWithCells="1">
              <from>
                <xdr:col>4</xdr:col>
                <xdr:colOff>28575</xdr:colOff>
                <xdr:row>0</xdr:row>
                <xdr:rowOff>0</xdr:rowOff>
              </from>
              <to>
                <xdr:col>23</xdr:col>
                <xdr:colOff>38100</xdr:colOff>
                <xdr:row>3</xdr:row>
                <xdr:rowOff>180975</xdr:rowOff>
              </to>
            </anchor>
          </objectPr>
        </oleObject>
      </mc:Choice>
      <mc:Fallback>
        <oleObject progId="CorelBarCode.9" shapeId="3073" r:id="rId9"/>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9" enableFormatConditionsCalculation="0">
    <tabColor indexed="52"/>
    <pageSetUpPr fitToPage="1"/>
  </sheetPr>
  <dimension ref="A1:DP67"/>
  <sheetViews>
    <sheetView showGridLines="0" showRowColHeaders="0" zoomScaleNormal="100" zoomScaleSheetLayoutView="100" workbookViewId="0">
      <selection activeCell="BI30" sqref="BI30:CF30"/>
    </sheetView>
  </sheetViews>
  <sheetFormatPr defaultColWidth="0.85546875" defaultRowHeight="12" x14ac:dyDescent="0.2"/>
  <cols>
    <col min="1" max="16384" width="0.85546875" style="150"/>
  </cols>
  <sheetData>
    <row r="1" spans="1:120" s="182" customFormat="1" ht="14.25" customHeight="1" x14ac:dyDescent="0.2">
      <c r="A1" s="671"/>
      <c r="B1" s="671"/>
      <c r="C1" s="671"/>
      <c r="D1" s="181"/>
      <c r="E1" s="181"/>
      <c r="F1" s="181"/>
      <c r="G1" s="181"/>
      <c r="H1" s="181"/>
      <c r="I1" s="181"/>
      <c r="J1" s="181"/>
      <c r="K1" s="181"/>
      <c r="L1" s="181"/>
      <c r="M1" s="181"/>
      <c r="N1" s="181"/>
      <c r="O1" s="181"/>
      <c r="P1" s="181"/>
      <c r="Q1" s="181"/>
      <c r="R1" s="181"/>
      <c r="S1" s="181"/>
      <c r="T1" s="181"/>
      <c r="U1" s="181"/>
      <c r="Y1" s="671"/>
      <c r="Z1" s="671"/>
      <c r="AA1" s="671"/>
      <c r="AC1" s="672" t="s">
        <v>69</v>
      </c>
      <c r="AD1" s="672"/>
      <c r="AE1" s="672"/>
      <c r="AF1" s="672"/>
      <c r="AG1" s="672"/>
      <c r="AH1" s="672"/>
      <c r="AI1" s="672"/>
      <c r="AJ1" s="672"/>
      <c r="AK1" s="667">
        <f>IF(ISBLANK('Титул Декларации'!AK1),"",'Титул Декларации'!AK1)</f>
        <v>5</v>
      </c>
      <c r="AL1" s="667"/>
      <c r="AM1" s="667"/>
      <c r="AN1" s="667">
        <f>IF(ISBLANK('Титул Декларации'!AN1),"",'Титул Декларации'!AN1)</f>
        <v>0</v>
      </c>
      <c r="AO1" s="667"/>
      <c r="AP1" s="667"/>
      <c r="AQ1" s="667">
        <f>IF(ISBLANK('Титул Декларации'!AQ1),"",'Титул Декларации'!AQ1)</f>
        <v>1</v>
      </c>
      <c r="AR1" s="667"/>
      <c r="AS1" s="667"/>
      <c r="AT1" s="667">
        <f>IF(ISBLANK('Титул Декларации'!AT1),"",'Титул Декларации'!AT1)</f>
        <v>8</v>
      </c>
      <c r="AU1" s="667"/>
      <c r="AV1" s="667"/>
      <c r="AW1" s="667">
        <f>IF(ISBLANK('Титул Декларации'!AW1),"",'Титул Декларации'!AW1)</f>
        <v>0</v>
      </c>
      <c r="AX1" s="667"/>
      <c r="AY1" s="667"/>
      <c r="AZ1" s="667">
        <f>IF(ISBLANK('Титул Декларации'!AZ1),"",'Титул Декларации'!AZ1)</f>
        <v>5</v>
      </c>
      <c r="BA1" s="667"/>
      <c r="BB1" s="667"/>
      <c r="BC1" s="667">
        <f>IF(ISBLANK('Титул Декларации'!BC1),"",'Титул Декларации'!BC1)</f>
        <v>0</v>
      </c>
      <c r="BD1" s="667"/>
      <c r="BE1" s="667"/>
      <c r="BF1" s="667" t="str">
        <f>IF(ISBLANK('Титул Декларации'!BF1),"",'Титул Декларации'!BF1)</f>
        <v>1</v>
      </c>
      <c r="BG1" s="667"/>
      <c r="BH1" s="667"/>
      <c r="BI1" s="667">
        <f>IF(ISBLANK('Титул Декларации'!BI1),"",'Титул Декларации'!BI1)</f>
        <v>1</v>
      </c>
      <c r="BJ1" s="667"/>
      <c r="BK1" s="667"/>
      <c r="BL1" s="667" t="str">
        <f>IF(ISBLANK('Титул Декларации'!BL1),"",'Титул Декларации'!BL1)</f>
        <v>1</v>
      </c>
      <c r="BM1" s="667"/>
      <c r="BN1" s="667"/>
      <c r="BO1" s="667" t="str">
        <f>IF(ISBLANK('Титул Декларации'!BO1),"",'Титул Декларации'!BO1)</f>
        <v>1</v>
      </c>
      <c r="BP1" s="667"/>
      <c r="BQ1" s="667"/>
      <c r="BR1" s="667" t="str">
        <f>IF(ISBLANK('Титул Декларации'!BR1),"",'Титул Декларации'!BR1)</f>
        <v>1</v>
      </c>
      <c r="BS1" s="667"/>
      <c r="BT1" s="667"/>
      <c r="BW1" s="181"/>
      <c r="BX1" s="181"/>
      <c r="BY1" s="181"/>
      <c r="BZ1" s="181"/>
      <c r="CA1" s="181"/>
      <c r="CB1" s="181"/>
      <c r="CC1" s="181"/>
      <c r="CD1" s="181"/>
      <c r="CE1" s="181"/>
      <c r="CF1" s="181"/>
      <c r="CG1" s="181"/>
      <c r="CH1" s="181"/>
      <c r="CJ1" s="183"/>
      <c r="CK1" s="183"/>
      <c r="CL1" s="183"/>
      <c r="CM1" s="183"/>
      <c r="CN1" s="183"/>
      <c r="CO1" s="183"/>
      <c r="CP1" s="183"/>
      <c r="CQ1" s="183"/>
      <c r="CS1" s="184"/>
      <c r="CT1" s="184"/>
      <c r="CU1" s="184"/>
      <c r="CV1" s="184"/>
      <c r="CW1" s="184"/>
      <c r="CX1" s="184"/>
      <c r="CY1" s="184"/>
      <c r="CZ1" s="184"/>
      <c r="DA1" s="184"/>
      <c r="DB1" s="184"/>
      <c r="DC1" s="184"/>
      <c r="DD1" s="184"/>
      <c r="DE1" s="184"/>
      <c r="DF1" s="184"/>
      <c r="DG1" s="184"/>
      <c r="DH1" s="184"/>
      <c r="DI1" s="184"/>
      <c r="DJ1" s="184"/>
      <c r="DK1" s="184"/>
      <c r="DL1" s="184"/>
      <c r="DM1" s="184"/>
      <c r="DN1" s="184"/>
      <c r="DO1" s="184"/>
      <c r="DP1" s="185"/>
    </row>
    <row r="2" spans="1:120" s="182" customFormat="1" ht="3" customHeight="1" x14ac:dyDescent="0.2">
      <c r="A2" s="186"/>
      <c r="B2" s="186"/>
      <c r="C2" s="186"/>
      <c r="D2" s="181"/>
      <c r="E2" s="181"/>
      <c r="F2" s="181"/>
      <c r="G2" s="181"/>
      <c r="H2" s="181"/>
      <c r="I2" s="181"/>
      <c r="J2" s="181"/>
      <c r="K2" s="181"/>
      <c r="L2" s="181"/>
      <c r="M2" s="181"/>
      <c r="N2" s="181"/>
      <c r="O2" s="181"/>
      <c r="P2" s="181"/>
      <c r="Q2" s="181"/>
      <c r="R2" s="181"/>
      <c r="S2" s="181"/>
      <c r="T2" s="181"/>
      <c r="U2" s="181"/>
      <c r="Y2" s="181"/>
      <c r="Z2" s="181"/>
      <c r="AA2" s="181"/>
      <c r="AC2" s="187"/>
      <c r="AD2" s="187"/>
      <c r="AE2" s="187"/>
      <c r="AF2" s="187"/>
      <c r="AG2" s="187"/>
      <c r="AH2" s="187"/>
      <c r="AI2" s="187"/>
      <c r="AK2" s="668"/>
      <c r="AL2" s="668"/>
      <c r="AM2" s="668"/>
      <c r="AN2" s="668"/>
      <c r="AO2" s="668"/>
      <c r="AP2" s="668"/>
      <c r="AQ2" s="668"/>
      <c r="AR2" s="668"/>
      <c r="AS2" s="668"/>
      <c r="AT2" s="668"/>
      <c r="AU2" s="668"/>
      <c r="AV2" s="668"/>
      <c r="AW2" s="668"/>
      <c r="AX2" s="668"/>
      <c r="AY2" s="668"/>
      <c r="AZ2" s="668"/>
      <c r="BA2" s="668"/>
      <c r="BB2" s="668"/>
      <c r="BC2" s="668"/>
      <c r="BD2" s="668"/>
      <c r="BE2" s="668"/>
      <c r="BF2" s="668"/>
      <c r="BG2" s="668"/>
      <c r="BH2" s="668"/>
      <c r="BI2" s="668"/>
      <c r="BJ2" s="668"/>
      <c r="BK2" s="668"/>
      <c r="BL2" s="668"/>
      <c r="BM2" s="668"/>
      <c r="BN2" s="668"/>
      <c r="BO2" s="668"/>
      <c r="BP2" s="668"/>
      <c r="BQ2" s="668"/>
      <c r="BR2" s="668"/>
      <c r="BS2" s="668"/>
      <c r="BT2" s="668"/>
      <c r="BU2" s="181"/>
      <c r="BV2" s="181"/>
      <c r="BW2" s="181"/>
      <c r="BX2" s="181"/>
      <c r="BY2" s="181"/>
      <c r="BZ2" s="181"/>
      <c r="CA2" s="181"/>
      <c r="CB2" s="188"/>
      <c r="CC2" s="188"/>
      <c r="CD2" s="181"/>
      <c r="CE2" s="181"/>
      <c r="CF2" s="181"/>
      <c r="CG2" s="181"/>
      <c r="CH2" s="181"/>
      <c r="CI2" s="183"/>
      <c r="CJ2" s="183"/>
      <c r="CK2" s="183"/>
      <c r="CL2" s="183"/>
      <c r="CM2" s="183"/>
      <c r="CN2" s="183"/>
      <c r="CO2" s="183"/>
      <c r="CP2" s="183"/>
      <c r="CQ2" s="183"/>
      <c r="CR2" s="184"/>
      <c r="CS2" s="184"/>
      <c r="CT2" s="184"/>
      <c r="CU2" s="184"/>
      <c r="CV2" s="184"/>
      <c r="CW2" s="184"/>
      <c r="CX2" s="184"/>
      <c r="CY2" s="184"/>
      <c r="CZ2" s="184"/>
      <c r="DA2" s="184"/>
      <c r="DB2" s="184"/>
      <c r="DC2" s="184"/>
      <c r="DD2" s="184"/>
      <c r="DE2" s="184"/>
      <c r="DF2" s="184"/>
      <c r="DG2" s="184"/>
      <c r="DH2" s="184"/>
      <c r="DI2" s="184"/>
      <c r="DJ2" s="184"/>
      <c r="DK2" s="184"/>
      <c r="DL2" s="184"/>
      <c r="DM2" s="184"/>
      <c r="DN2" s="184"/>
      <c r="DO2" s="184"/>
      <c r="DP2" s="184"/>
    </row>
    <row r="3" spans="1:120" s="182" customFormat="1" ht="4.5" customHeight="1" x14ac:dyDescent="0.2">
      <c r="A3" s="186"/>
      <c r="B3" s="186"/>
      <c r="C3" s="186"/>
      <c r="D3" s="181"/>
      <c r="E3" s="181"/>
      <c r="F3" s="181"/>
      <c r="G3" s="181"/>
      <c r="H3" s="181"/>
      <c r="I3" s="181"/>
      <c r="J3" s="181"/>
      <c r="K3" s="181"/>
      <c r="L3" s="181"/>
      <c r="M3" s="181"/>
      <c r="N3" s="181"/>
      <c r="O3" s="181"/>
      <c r="P3" s="181"/>
      <c r="Q3" s="181"/>
      <c r="R3" s="181"/>
      <c r="S3" s="181"/>
      <c r="T3" s="181"/>
      <c r="U3" s="181"/>
      <c r="Y3" s="181"/>
      <c r="Z3" s="181"/>
      <c r="AA3" s="181"/>
      <c r="AC3" s="187"/>
      <c r="AD3" s="187"/>
      <c r="AE3" s="187"/>
      <c r="AF3" s="187"/>
      <c r="AG3" s="187"/>
      <c r="AH3" s="187"/>
      <c r="AI3" s="187"/>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c r="BQ3" s="181"/>
      <c r="BR3" s="181"/>
      <c r="BS3" s="181"/>
      <c r="BT3" s="181"/>
      <c r="BU3" s="181"/>
      <c r="BV3" s="181"/>
      <c r="BW3" s="181"/>
      <c r="BX3" s="181"/>
      <c r="BY3" s="181"/>
      <c r="BZ3" s="181"/>
      <c r="CA3" s="181"/>
      <c r="CB3" s="188"/>
      <c r="CC3" s="188"/>
      <c r="CD3" s="181"/>
      <c r="CE3" s="181"/>
      <c r="CF3" s="181"/>
      <c r="CG3" s="181"/>
      <c r="CH3" s="181"/>
      <c r="CI3" s="183"/>
      <c r="CJ3" s="183"/>
      <c r="CK3" s="183"/>
      <c r="CL3" s="183"/>
      <c r="CM3" s="183"/>
      <c r="CN3" s="183"/>
      <c r="CO3" s="183"/>
      <c r="CP3" s="183"/>
      <c r="CQ3" s="183"/>
      <c r="CR3" s="184"/>
      <c r="CS3" s="184"/>
      <c r="CT3" s="184"/>
      <c r="CU3" s="184"/>
      <c r="CV3" s="184"/>
      <c r="CW3" s="184"/>
      <c r="CX3" s="184"/>
      <c r="CY3" s="184"/>
      <c r="CZ3" s="184"/>
      <c r="DA3" s="184"/>
      <c r="DB3" s="184"/>
      <c r="DC3" s="184"/>
      <c r="DD3" s="184"/>
      <c r="DE3" s="184"/>
      <c r="DF3" s="184"/>
      <c r="DG3" s="184"/>
      <c r="DH3" s="184"/>
      <c r="DI3" s="184"/>
      <c r="DJ3" s="184"/>
      <c r="DK3" s="184"/>
      <c r="DL3" s="184"/>
      <c r="DM3" s="184"/>
      <c r="DN3" s="184"/>
      <c r="DO3" s="184"/>
      <c r="DP3" s="184"/>
    </row>
    <row r="4" spans="1:120" s="182" customFormat="1" ht="17.25" customHeight="1" x14ac:dyDescent="0.2">
      <c r="A4" s="186"/>
      <c r="B4" s="186"/>
      <c r="C4" s="186"/>
      <c r="D4" s="181"/>
      <c r="E4" s="181"/>
      <c r="F4" s="181"/>
      <c r="G4" s="181"/>
      <c r="H4" s="181"/>
      <c r="I4" s="181"/>
      <c r="J4" s="181"/>
      <c r="K4" s="181"/>
      <c r="L4" s="181"/>
      <c r="M4" s="181"/>
      <c r="N4" s="181"/>
      <c r="O4" s="181"/>
      <c r="P4" s="181"/>
      <c r="Q4" s="181"/>
      <c r="R4" s="181"/>
      <c r="S4" s="181"/>
      <c r="T4" s="181"/>
      <c r="U4" s="181"/>
      <c r="Y4" s="181"/>
      <c r="Z4" s="181"/>
      <c r="AA4" s="181"/>
      <c r="AC4" s="672" t="s">
        <v>71</v>
      </c>
      <c r="AD4" s="672"/>
      <c r="AE4" s="672"/>
      <c r="AF4" s="672"/>
      <c r="AG4" s="672"/>
      <c r="AH4" s="672"/>
      <c r="AI4" s="672"/>
      <c r="AJ4" s="672"/>
      <c r="AK4" s="669" t="str">
        <f>IF(ISBLANK('Титул Декларации'!AK4),"",'Титул Декларации'!AK4)</f>
        <v/>
      </c>
      <c r="AL4" s="669"/>
      <c r="AM4" s="669"/>
      <c r="AN4" s="669" t="str">
        <f>IF(ISBLANK('Титул Декларации'!AN4),"",'Титул Декларации'!AN4)</f>
        <v/>
      </c>
      <c r="AO4" s="669"/>
      <c r="AP4" s="669"/>
      <c r="AQ4" s="669" t="str">
        <f>IF(ISBLANK('Титул Декларации'!AQ4),"",'Титул Декларации'!AQ4)</f>
        <v/>
      </c>
      <c r="AR4" s="669"/>
      <c r="AS4" s="669"/>
      <c r="AT4" s="669" t="str">
        <f>IF(ISBLANK('Титул Декларации'!AT4),"",'Титул Декларации'!AT4)</f>
        <v/>
      </c>
      <c r="AU4" s="669"/>
      <c r="AV4" s="669"/>
      <c r="AW4" s="669" t="str">
        <f>IF(ISBLANK('Титул Декларации'!AW4),"",'Титул Декларации'!AW4)</f>
        <v/>
      </c>
      <c r="AX4" s="669"/>
      <c r="AY4" s="669"/>
      <c r="AZ4" s="669" t="str">
        <f>IF(ISBLANK('Титул Декларации'!AZ4),"",'Титул Декларации'!AZ4)</f>
        <v/>
      </c>
      <c r="BA4" s="669"/>
      <c r="BB4" s="669"/>
      <c r="BC4" s="669" t="str">
        <f>IF(ISBLANK('Титул Декларации'!BC4),"",'Титул Декларации'!BC4)</f>
        <v/>
      </c>
      <c r="BD4" s="669"/>
      <c r="BE4" s="669"/>
      <c r="BF4" s="669" t="str">
        <f>IF(ISBLANK('Титул Декларации'!BF4),"",'Титул Декларации'!BF4)</f>
        <v/>
      </c>
      <c r="BG4" s="669"/>
      <c r="BH4" s="669"/>
      <c r="BI4" s="669" t="str">
        <f>IF(ISBLANK('Титул Декларации'!BI4),"",'Титул Декларации'!BI4)</f>
        <v/>
      </c>
      <c r="BJ4" s="669"/>
      <c r="BK4" s="669"/>
      <c r="BL4" s="673" t="s">
        <v>72</v>
      </c>
      <c r="BM4" s="673"/>
      <c r="BN4" s="673"/>
      <c r="BO4" s="673"/>
      <c r="BP4" s="673"/>
      <c r="BQ4" s="673"/>
      <c r="BR4" s="660" t="s">
        <v>73</v>
      </c>
      <c r="BS4" s="660"/>
      <c r="BT4" s="660"/>
      <c r="BU4" s="660" t="s">
        <v>73</v>
      </c>
      <c r="BV4" s="660"/>
      <c r="BW4" s="660"/>
      <c r="BX4" s="660" t="s">
        <v>141</v>
      </c>
      <c r="BY4" s="660"/>
      <c r="BZ4" s="660"/>
      <c r="CA4" s="189"/>
      <c r="CB4" s="189"/>
      <c r="CC4" s="189"/>
      <c r="CD4" s="189"/>
      <c r="CE4" s="189"/>
      <c r="CF4" s="189"/>
      <c r="CG4" s="189"/>
      <c r="CH4" s="189"/>
      <c r="CK4" s="183"/>
      <c r="CL4" s="183"/>
      <c r="CM4" s="183"/>
      <c r="CN4" s="183"/>
      <c r="CO4" s="183"/>
      <c r="CP4" s="183"/>
      <c r="CQ4" s="183"/>
      <c r="CR4" s="184"/>
      <c r="CS4" s="184"/>
      <c r="CT4" s="184"/>
      <c r="CU4" s="184"/>
      <c r="CV4" s="184"/>
      <c r="CW4" s="184"/>
      <c r="CX4" s="184"/>
      <c r="CY4" s="184"/>
      <c r="CZ4" s="184"/>
      <c r="DA4" s="184"/>
      <c r="DB4" s="184"/>
      <c r="DC4" s="184"/>
      <c r="DD4" s="184"/>
      <c r="DE4" s="184"/>
      <c r="DF4" s="184"/>
      <c r="DG4" s="184"/>
      <c r="DH4" s="184"/>
      <c r="DI4" s="184"/>
      <c r="DJ4" s="184"/>
      <c r="DK4" s="184"/>
      <c r="DL4" s="184"/>
      <c r="DM4" s="184"/>
      <c r="DN4" s="184"/>
      <c r="DO4" s="184"/>
      <c r="DP4" s="184"/>
    </row>
    <row r="5" spans="1:120" s="168" customFormat="1" ht="11.25" customHeight="1" x14ac:dyDescent="0.2"/>
    <row r="6" spans="1:120" s="151" customFormat="1" ht="9" customHeight="1" x14ac:dyDescent="0.2"/>
    <row r="7" spans="1:120" ht="15.95" customHeight="1" x14ac:dyDescent="0.2">
      <c r="A7" s="670" t="s">
        <v>105</v>
      </c>
      <c r="B7" s="670"/>
      <c r="C7" s="670"/>
      <c r="D7" s="670"/>
      <c r="E7" s="670"/>
      <c r="F7" s="670"/>
      <c r="G7" s="670"/>
      <c r="H7" s="670"/>
      <c r="I7" s="670"/>
      <c r="J7" s="670"/>
      <c r="K7" s="670"/>
      <c r="L7" s="670"/>
      <c r="M7" s="670"/>
      <c r="N7" s="670"/>
      <c r="O7" s="670"/>
      <c r="P7" s="670"/>
      <c r="Q7" s="670"/>
      <c r="R7" s="670"/>
      <c r="S7" s="670"/>
      <c r="T7" s="670"/>
      <c r="U7" s="670"/>
      <c r="V7" s="670"/>
      <c r="W7" s="670"/>
      <c r="X7" s="670"/>
      <c r="Y7" s="670"/>
      <c r="Z7" s="670"/>
      <c r="AA7" s="670"/>
      <c r="AB7" s="670"/>
      <c r="AC7" s="670"/>
      <c r="AD7" s="670"/>
      <c r="AE7" s="670"/>
      <c r="AF7" s="670"/>
      <c r="AG7" s="670"/>
      <c r="AH7" s="670"/>
      <c r="AI7" s="670"/>
      <c r="AJ7" s="670"/>
      <c r="AK7" s="670"/>
      <c r="AL7" s="670"/>
      <c r="AM7" s="670"/>
      <c r="AN7" s="670"/>
      <c r="AO7" s="670"/>
      <c r="AP7" s="670"/>
      <c r="AQ7" s="670"/>
      <c r="AR7" s="670"/>
      <c r="AS7" s="670"/>
      <c r="AT7" s="670"/>
      <c r="AU7" s="670"/>
      <c r="AV7" s="670"/>
      <c r="AW7" s="670"/>
      <c r="AX7" s="670"/>
      <c r="AY7" s="670"/>
      <c r="AZ7" s="670"/>
      <c r="BA7" s="670"/>
      <c r="BB7" s="670"/>
      <c r="BC7" s="670"/>
      <c r="BD7" s="670"/>
      <c r="BE7" s="670"/>
      <c r="BF7" s="670"/>
      <c r="BG7" s="670"/>
      <c r="BH7" s="670"/>
      <c r="BI7" s="670"/>
      <c r="BJ7" s="670"/>
      <c r="BK7" s="670"/>
      <c r="BL7" s="670"/>
      <c r="BM7" s="670"/>
      <c r="BN7" s="670"/>
      <c r="BO7" s="670"/>
      <c r="BP7" s="670"/>
      <c r="BQ7" s="670"/>
      <c r="BR7" s="670"/>
      <c r="BS7" s="670"/>
      <c r="BT7" s="670"/>
      <c r="BU7" s="670"/>
      <c r="BV7" s="670"/>
      <c r="BW7" s="670"/>
      <c r="BX7" s="670"/>
      <c r="BY7" s="670"/>
      <c r="BZ7" s="670"/>
      <c r="CA7" s="670"/>
      <c r="CB7" s="670"/>
      <c r="CC7" s="670"/>
      <c r="CD7" s="670"/>
      <c r="CE7" s="670"/>
      <c r="CF7" s="670"/>
      <c r="CG7" s="670"/>
      <c r="CH7" s="670"/>
      <c r="CI7" s="670"/>
      <c r="CJ7" s="670"/>
      <c r="CK7" s="670"/>
      <c r="CL7" s="670"/>
      <c r="CM7" s="670"/>
      <c r="CN7" s="670"/>
      <c r="CO7" s="670"/>
      <c r="CP7" s="670"/>
      <c r="CQ7" s="670"/>
      <c r="CR7" s="670"/>
      <c r="CS7" s="670"/>
      <c r="CT7" s="670"/>
      <c r="CU7" s="670"/>
      <c r="CV7" s="670"/>
      <c r="CW7" s="670"/>
      <c r="CX7" s="670"/>
      <c r="CY7" s="670"/>
      <c r="CZ7" s="670"/>
      <c r="DA7" s="670"/>
      <c r="DB7" s="670"/>
      <c r="DC7" s="670"/>
      <c r="DD7" s="670"/>
      <c r="DE7" s="670"/>
      <c r="DF7" s="670"/>
      <c r="DG7" s="670"/>
      <c r="DH7" s="670"/>
      <c r="DI7" s="670"/>
      <c r="DJ7" s="670"/>
      <c r="DK7" s="670"/>
      <c r="DL7" s="670"/>
      <c r="DM7" s="670"/>
      <c r="DN7" s="670"/>
      <c r="DO7" s="670"/>
      <c r="DP7" s="670"/>
    </row>
    <row r="8" spans="1:120" ht="12.75" x14ac:dyDescent="0.2">
      <c r="A8" s="670" t="s">
        <v>106</v>
      </c>
      <c r="B8" s="670"/>
      <c r="C8" s="670"/>
      <c r="D8" s="670"/>
      <c r="E8" s="670"/>
      <c r="F8" s="670"/>
      <c r="G8" s="670"/>
      <c r="H8" s="670"/>
      <c r="I8" s="670"/>
      <c r="J8" s="670"/>
      <c r="K8" s="670"/>
      <c r="L8" s="670"/>
      <c r="M8" s="670"/>
      <c r="N8" s="670"/>
      <c r="O8" s="670"/>
      <c r="P8" s="670"/>
      <c r="Q8" s="670"/>
      <c r="R8" s="670"/>
      <c r="S8" s="670"/>
      <c r="T8" s="670"/>
      <c r="U8" s="670"/>
      <c r="V8" s="670"/>
      <c r="W8" s="670"/>
      <c r="X8" s="670"/>
      <c r="Y8" s="670"/>
      <c r="Z8" s="670"/>
      <c r="AA8" s="670"/>
      <c r="AB8" s="670"/>
      <c r="AC8" s="670"/>
      <c r="AD8" s="670"/>
      <c r="AE8" s="670"/>
      <c r="AF8" s="670"/>
      <c r="AG8" s="670"/>
      <c r="AH8" s="670"/>
      <c r="AI8" s="670"/>
      <c r="AJ8" s="670"/>
      <c r="AK8" s="670"/>
      <c r="AL8" s="670"/>
      <c r="AM8" s="670"/>
      <c r="AN8" s="670"/>
      <c r="AO8" s="670"/>
      <c r="AP8" s="670"/>
      <c r="AQ8" s="670"/>
      <c r="AR8" s="670"/>
      <c r="AS8" s="670"/>
      <c r="AT8" s="670"/>
      <c r="AU8" s="670"/>
      <c r="AV8" s="670"/>
      <c r="AW8" s="670"/>
      <c r="AX8" s="670"/>
      <c r="AY8" s="670"/>
      <c r="AZ8" s="670"/>
      <c r="BA8" s="670"/>
      <c r="BB8" s="670"/>
      <c r="BC8" s="670"/>
      <c r="BD8" s="670"/>
      <c r="BE8" s="670"/>
      <c r="BF8" s="670"/>
      <c r="BG8" s="670"/>
      <c r="BH8" s="670"/>
      <c r="BI8" s="670"/>
      <c r="BJ8" s="670"/>
      <c r="BK8" s="670"/>
      <c r="BL8" s="670"/>
      <c r="BM8" s="670"/>
      <c r="BN8" s="670"/>
      <c r="BO8" s="670"/>
      <c r="BP8" s="670"/>
      <c r="BQ8" s="670"/>
      <c r="BR8" s="670"/>
      <c r="BS8" s="670"/>
      <c r="BT8" s="670"/>
      <c r="BU8" s="670"/>
      <c r="BV8" s="670"/>
      <c r="BW8" s="670"/>
      <c r="BX8" s="670"/>
      <c r="BY8" s="670"/>
      <c r="BZ8" s="670"/>
      <c r="CA8" s="670"/>
      <c r="CB8" s="670"/>
      <c r="CC8" s="670"/>
      <c r="CD8" s="670"/>
      <c r="CE8" s="670"/>
      <c r="CF8" s="670"/>
      <c r="CG8" s="670"/>
      <c r="CH8" s="670"/>
      <c r="CI8" s="670"/>
      <c r="CJ8" s="670"/>
      <c r="CK8" s="670"/>
      <c r="CL8" s="670"/>
      <c r="CM8" s="670"/>
      <c r="CN8" s="670"/>
      <c r="CO8" s="670"/>
      <c r="CP8" s="670"/>
      <c r="CQ8" s="670"/>
      <c r="CR8" s="670"/>
      <c r="CS8" s="670"/>
      <c r="CT8" s="670"/>
      <c r="CU8" s="670"/>
      <c r="CV8" s="670"/>
      <c r="CW8" s="670"/>
      <c r="CX8" s="670"/>
      <c r="CY8" s="670"/>
      <c r="CZ8" s="670"/>
      <c r="DA8" s="670"/>
      <c r="DB8" s="670"/>
      <c r="DC8" s="670"/>
      <c r="DD8" s="670"/>
      <c r="DE8" s="670"/>
      <c r="DF8" s="670"/>
      <c r="DG8" s="670"/>
      <c r="DH8" s="670"/>
      <c r="DI8" s="670"/>
      <c r="DJ8" s="670"/>
      <c r="DK8" s="670"/>
      <c r="DL8" s="670"/>
      <c r="DM8" s="670"/>
      <c r="DN8" s="670"/>
      <c r="DO8" s="670"/>
      <c r="DP8" s="670"/>
    </row>
    <row r="9" spans="1:120" ht="12.75" x14ac:dyDescent="0.2">
      <c r="A9" s="670" t="s">
        <v>107</v>
      </c>
      <c r="B9" s="670"/>
      <c r="C9" s="670"/>
      <c r="D9" s="670"/>
      <c r="E9" s="670"/>
      <c r="F9" s="670"/>
      <c r="G9" s="670"/>
      <c r="H9" s="670"/>
      <c r="I9" s="670"/>
      <c r="J9" s="670"/>
      <c r="K9" s="670"/>
      <c r="L9" s="670"/>
      <c r="M9" s="670"/>
      <c r="N9" s="670"/>
      <c r="O9" s="670"/>
      <c r="P9" s="670"/>
      <c r="Q9" s="670"/>
      <c r="R9" s="670"/>
      <c r="S9" s="670"/>
      <c r="T9" s="670"/>
      <c r="U9" s="670"/>
      <c r="V9" s="670"/>
      <c r="W9" s="670"/>
      <c r="X9" s="670"/>
      <c r="Y9" s="670"/>
      <c r="Z9" s="670"/>
      <c r="AA9" s="670"/>
      <c r="AB9" s="670"/>
      <c r="AC9" s="670"/>
      <c r="AD9" s="670"/>
      <c r="AE9" s="670"/>
      <c r="AF9" s="670"/>
      <c r="AG9" s="670"/>
      <c r="AH9" s="670"/>
      <c r="AI9" s="670"/>
      <c r="AJ9" s="670"/>
      <c r="AK9" s="670"/>
      <c r="AL9" s="670"/>
      <c r="AM9" s="670"/>
      <c r="AN9" s="670"/>
      <c r="AO9" s="670"/>
      <c r="AP9" s="670"/>
      <c r="AQ9" s="670"/>
      <c r="AR9" s="670"/>
      <c r="AS9" s="670"/>
      <c r="AT9" s="670"/>
      <c r="AU9" s="670"/>
      <c r="AV9" s="670"/>
      <c r="AW9" s="670"/>
      <c r="AX9" s="670"/>
      <c r="AY9" s="670"/>
      <c r="AZ9" s="670"/>
      <c r="BA9" s="670"/>
      <c r="BB9" s="670"/>
      <c r="BC9" s="670"/>
      <c r="BD9" s="670"/>
      <c r="BE9" s="670"/>
      <c r="BF9" s="670"/>
      <c r="BG9" s="670"/>
      <c r="BH9" s="670"/>
      <c r="BI9" s="670"/>
      <c r="BJ9" s="670"/>
      <c r="BK9" s="670"/>
      <c r="BL9" s="670"/>
      <c r="BM9" s="670"/>
      <c r="BN9" s="670"/>
      <c r="BO9" s="670"/>
      <c r="BP9" s="670"/>
      <c r="BQ9" s="670"/>
      <c r="BR9" s="670"/>
      <c r="BS9" s="670"/>
      <c r="BT9" s="670"/>
      <c r="BU9" s="670"/>
      <c r="BV9" s="670"/>
      <c r="BW9" s="670"/>
      <c r="BX9" s="670"/>
      <c r="BY9" s="670"/>
      <c r="BZ9" s="670"/>
      <c r="CA9" s="670"/>
      <c r="CB9" s="670"/>
      <c r="CC9" s="670"/>
      <c r="CD9" s="670"/>
      <c r="CE9" s="670"/>
      <c r="CF9" s="670"/>
      <c r="CG9" s="670"/>
      <c r="CH9" s="670"/>
      <c r="CI9" s="670"/>
      <c r="CJ9" s="670"/>
      <c r="CK9" s="670"/>
      <c r="CL9" s="670"/>
      <c r="CM9" s="670"/>
      <c r="CN9" s="670"/>
      <c r="CO9" s="670"/>
      <c r="CP9" s="670"/>
      <c r="CQ9" s="670"/>
      <c r="CR9" s="670"/>
      <c r="CS9" s="670"/>
      <c r="CT9" s="670"/>
      <c r="CU9" s="670"/>
      <c r="CV9" s="670"/>
      <c r="CW9" s="670"/>
      <c r="CX9" s="670"/>
      <c r="CY9" s="670"/>
      <c r="CZ9" s="670"/>
      <c r="DA9" s="670"/>
      <c r="DB9" s="670"/>
      <c r="DC9" s="670"/>
      <c r="DD9" s="670"/>
      <c r="DE9" s="670"/>
      <c r="DF9" s="670"/>
      <c r="DG9" s="670"/>
      <c r="DH9" s="670"/>
      <c r="DI9" s="670"/>
      <c r="DJ9" s="670"/>
      <c r="DK9" s="670"/>
      <c r="DL9" s="670"/>
      <c r="DM9" s="670"/>
      <c r="DN9" s="670"/>
      <c r="DO9" s="670"/>
      <c r="DP9" s="670"/>
    </row>
    <row r="10" spans="1:120" ht="20.25" customHeight="1" x14ac:dyDescent="0.3">
      <c r="AF10" s="204" t="s">
        <v>403</v>
      </c>
      <c r="DP10" s="191" t="s">
        <v>108</v>
      </c>
    </row>
    <row r="11" spans="1:120" ht="24.75" customHeight="1" x14ac:dyDescent="0.2">
      <c r="A11" s="666" t="s">
        <v>109</v>
      </c>
      <c r="B11" s="666"/>
      <c r="C11" s="666"/>
      <c r="D11" s="666"/>
      <c r="E11" s="666"/>
      <c r="F11" s="666"/>
      <c r="G11" s="666"/>
      <c r="H11" s="666"/>
      <c r="I11" s="666"/>
      <c r="J11" s="666"/>
      <c r="K11" s="666"/>
      <c r="L11" s="666"/>
      <c r="M11" s="666"/>
      <c r="N11" s="666"/>
      <c r="O11" s="666"/>
      <c r="P11" s="666"/>
      <c r="Q11" s="666"/>
      <c r="R11" s="666"/>
      <c r="S11" s="666"/>
      <c r="T11" s="666"/>
      <c r="U11" s="666"/>
      <c r="V11" s="666"/>
      <c r="W11" s="666"/>
      <c r="X11" s="666"/>
      <c r="Y11" s="666"/>
      <c r="Z11" s="666"/>
      <c r="AA11" s="666"/>
      <c r="AB11" s="666"/>
      <c r="AC11" s="666"/>
      <c r="AD11" s="666"/>
      <c r="AE11" s="666"/>
      <c r="AF11" s="666"/>
      <c r="AG11" s="666"/>
      <c r="AH11" s="666"/>
      <c r="AI11" s="666"/>
      <c r="AJ11" s="666"/>
      <c r="AK11" s="666"/>
      <c r="AL11" s="666"/>
      <c r="AM11" s="666"/>
      <c r="AN11" s="666"/>
      <c r="AO11" s="666"/>
      <c r="AP11" s="666"/>
      <c r="AQ11" s="666"/>
      <c r="AR11" s="666"/>
      <c r="AS11" s="666"/>
      <c r="AT11" s="666"/>
      <c r="AU11" s="666"/>
      <c r="AV11" s="666"/>
      <c r="AW11" s="666"/>
      <c r="AX11" s="666"/>
      <c r="AY11" s="666"/>
      <c r="AZ11" s="666"/>
      <c r="BA11" s="658" t="s">
        <v>110</v>
      </c>
      <c r="BB11" s="658"/>
      <c r="BC11" s="658"/>
      <c r="BD11" s="658"/>
      <c r="BE11" s="658"/>
      <c r="BF11" s="658"/>
      <c r="BG11" s="658"/>
      <c r="BH11" s="658"/>
      <c r="BI11" s="665" t="s">
        <v>111</v>
      </c>
      <c r="BJ11" s="665"/>
      <c r="BK11" s="665"/>
      <c r="BL11" s="665"/>
      <c r="BM11" s="665"/>
      <c r="BN11" s="665"/>
      <c r="BO11" s="665"/>
      <c r="BP11" s="665"/>
      <c r="BQ11" s="665"/>
      <c r="BR11" s="665"/>
      <c r="BS11" s="665"/>
      <c r="BT11" s="665"/>
      <c r="BU11" s="665"/>
      <c r="BV11" s="665"/>
      <c r="BW11" s="665"/>
      <c r="BX11" s="665"/>
      <c r="BY11" s="665"/>
      <c r="BZ11" s="665"/>
      <c r="CA11" s="665"/>
      <c r="CB11" s="665"/>
      <c r="CC11" s="665"/>
      <c r="CD11" s="665"/>
      <c r="CE11" s="665"/>
      <c r="CF11" s="665"/>
      <c r="CG11" s="665"/>
      <c r="CH11" s="665"/>
      <c r="CI11" s="665"/>
      <c r="CJ11" s="665"/>
      <c r="CK11" s="665"/>
      <c r="CL11" s="665"/>
      <c r="CM11" s="665"/>
      <c r="CN11" s="665"/>
      <c r="CO11" s="665"/>
      <c r="CP11" s="665"/>
      <c r="CQ11" s="665"/>
      <c r="CR11" s="665"/>
      <c r="CS11" s="665"/>
      <c r="CT11" s="665"/>
      <c r="CU11" s="665"/>
      <c r="CV11" s="665"/>
      <c r="CW11" s="665"/>
      <c r="CX11" s="665"/>
      <c r="CY11" s="665"/>
      <c r="CZ11" s="665"/>
      <c r="DA11" s="665"/>
      <c r="DB11" s="665"/>
      <c r="DC11" s="665"/>
      <c r="DD11" s="665"/>
      <c r="DE11" s="665"/>
      <c r="DF11" s="665"/>
      <c r="DG11" s="665"/>
      <c r="DH11" s="665"/>
      <c r="DI11" s="665"/>
      <c r="DJ11" s="665"/>
      <c r="DK11" s="665"/>
      <c r="DL11" s="665"/>
      <c r="DM11" s="665"/>
      <c r="DN11" s="665"/>
      <c r="DO11" s="665"/>
      <c r="DP11" s="665"/>
    </row>
    <row r="12" spans="1:120" ht="10.5" customHeight="1" x14ac:dyDescent="0.2">
      <c r="A12" s="192"/>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3"/>
      <c r="BB12" s="193"/>
      <c r="BC12" s="193"/>
      <c r="BD12" s="193"/>
      <c r="BE12" s="193"/>
      <c r="BF12" s="193"/>
      <c r="BG12" s="193"/>
      <c r="BH12" s="193"/>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4"/>
      <c r="CL12" s="194"/>
      <c r="CM12" s="194"/>
      <c r="CN12" s="194"/>
      <c r="CO12" s="194"/>
      <c r="CP12" s="194"/>
      <c r="CQ12" s="194"/>
      <c r="CR12" s="194"/>
      <c r="CS12" s="194"/>
      <c r="CT12" s="194"/>
      <c r="CU12" s="194"/>
      <c r="CV12" s="194"/>
      <c r="CW12" s="194"/>
      <c r="CX12" s="194"/>
      <c r="CY12" s="194"/>
      <c r="CZ12" s="194"/>
      <c r="DA12" s="194"/>
      <c r="DB12" s="194"/>
      <c r="DC12" s="194"/>
      <c r="DD12" s="194"/>
      <c r="DE12" s="194"/>
      <c r="DF12" s="194"/>
      <c r="DG12" s="194"/>
      <c r="DH12" s="194"/>
      <c r="DI12" s="194"/>
      <c r="DJ12" s="194"/>
      <c r="DK12" s="194"/>
      <c r="DL12" s="194"/>
      <c r="DM12" s="194"/>
      <c r="DN12" s="194"/>
      <c r="DO12" s="194"/>
      <c r="DP12" s="194"/>
    </row>
    <row r="13" spans="1:120" ht="9" customHeight="1" x14ac:dyDescent="0.2">
      <c r="A13" s="646" t="s">
        <v>130</v>
      </c>
      <c r="B13" s="646"/>
      <c r="C13" s="646"/>
      <c r="D13" s="646"/>
      <c r="E13" s="646"/>
      <c r="F13" s="646"/>
      <c r="G13" s="646"/>
      <c r="H13" s="646"/>
      <c r="I13" s="646"/>
      <c r="J13" s="646"/>
      <c r="K13" s="646"/>
      <c r="L13" s="646"/>
      <c r="M13" s="646"/>
      <c r="N13" s="646"/>
      <c r="O13" s="646"/>
      <c r="P13" s="646"/>
      <c r="Q13" s="646"/>
      <c r="R13" s="646"/>
      <c r="S13" s="646"/>
      <c r="T13" s="646"/>
      <c r="U13" s="646"/>
      <c r="V13" s="646"/>
      <c r="W13" s="646"/>
      <c r="X13" s="646"/>
      <c r="Y13" s="646"/>
      <c r="Z13" s="646"/>
      <c r="AA13" s="646"/>
      <c r="AB13" s="646"/>
      <c r="AC13" s="646"/>
      <c r="AD13" s="646"/>
      <c r="AE13" s="646"/>
      <c r="AF13" s="646"/>
      <c r="AG13" s="646"/>
      <c r="AH13" s="646"/>
      <c r="AI13" s="646"/>
      <c r="AJ13" s="646"/>
      <c r="AK13" s="646"/>
      <c r="AL13" s="646"/>
      <c r="AM13" s="646"/>
      <c r="AN13" s="646"/>
      <c r="AO13" s="646"/>
      <c r="AP13" s="646"/>
      <c r="AQ13" s="646"/>
      <c r="AR13" s="646"/>
      <c r="AS13" s="646"/>
      <c r="AT13" s="646"/>
      <c r="AU13" s="646"/>
      <c r="AV13" s="646"/>
      <c r="AW13" s="646"/>
      <c r="AX13" s="646"/>
      <c r="AY13" s="646"/>
      <c r="AZ13" s="646"/>
      <c r="BA13" s="193"/>
      <c r="BB13" s="193"/>
      <c r="BC13" s="193"/>
      <c r="BD13" s="193"/>
      <c r="BE13" s="193"/>
      <c r="BF13" s="193"/>
      <c r="BG13" s="193"/>
      <c r="BH13" s="193"/>
      <c r="BI13" s="194"/>
      <c r="BJ13" s="194"/>
      <c r="BK13" s="194"/>
      <c r="BL13" s="194"/>
      <c r="BM13" s="194"/>
      <c r="BN13" s="194"/>
      <c r="BO13" s="194"/>
      <c r="BP13" s="194"/>
      <c r="BQ13" s="194"/>
      <c r="BR13" s="194"/>
      <c r="BS13" s="194"/>
      <c r="BT13" s="194"/>
      <c r="BU13" s="194"/>
      <c r="BV13" s="194"/>
      <c r="BW13" s="194"/>
      <c r="BX13" s="194"/>
      <c r="BY13" s="194"/>
      <c r="BZ13" s="194"/>
      <c r="CA13" s="194"/>
      <c r="CB13" s="194"/>
      <c r="CC13" s="194"/>
      <c r="CD13" s="194"/>
      <c r="CE13" s="194"/>
      <c r="CF13" s="194"/>
      <c r="CG13" s="194"/>
      <c r="CH13" s="194"/>
      <c r="CI13" s="194"/>
      <c r="CJ13" s="194"/>
      <c r="CK13" s="194"/>
      <c r="CL13" s="194"/>
      <c r="CM13" s="194"/>
      <c r="CN13" s="194"/>
      <c r="CO13" s="194"/>
      <c r="CP13" s="194"/>
      <c r="CQ13" s="194"/>
      <c r="CR13" s="194"/>
      <c r="CS13" s="194"/>
      <c r="CT13" s="194"/>
      <c r="CU13" s="194"/>
      <c r="CV13" s="194"/>
      <c r="CW13" s="194"/>
      <c r="CX13" s="194"/>
      <c r="CY13" s="194"/>
      <c r="CZ13" s="194"/>
      <c r="DA13" s="194"/>
      <c r="DB13" s="194"/>
      <c r="DC13" s="194"/>
      <c r="DD13" s="194"/>
      <c r="DE13" s="194"/>
      <c r="DF13" s="194"/>
      <c r="DG13" s="194"/>
      <c r="DH13" s="194"/>
      <c r="DI13" s="194"/>
      <c r="DJ13" s="194"/>
      <c r="DK13" s="194"/>
      <c r="DL13" s="194"/>
      <c r="DM13" s="194"/>
      <c r="DN13" s="194"/>
      <c r="DO13" s="194"/>
      <c r="DP13" s="194"/>
    </row>
    <row r="14" spans="1:120" ht="17.25" customHeight="1" x14ac:dyDescent="0.2">
      <c r="A14" s="646"/>
      <c r="B14" s="646"/>
      <c r="C14" s="646"/>
      <c r="D14" s="646"/>
      <c r="E14" s="646"/>
      <c r="F14" s="646"/>
      <c r="G14" s="646"/>
      <c r="H14" s="646"/>
      <c r="I14" s="646"/>
      <c r="J14" s="646"/>
      <c r="K14" s="646"/>
      <c r="L14" s="646"/>
      <c r="M14" s="646"/>
      <c r="N14" s="646"/>
      <c r="O14" s="646"/>
      <c r="P14" s="646"/>
      <c r="Q14" s="646"/>
      <c r="R14" s="646"/>
      <c r="S14" s="646"/>
      <c r="T14" s="646"/>
      <c r="U14" s="646"/>
      <c r="V14" s="646"/>
      <c r="W14" s="646"/>
      <c r="X14" s="646"/>
      <c r="Y14" s="646"/>
      <c r="Z14" s="646"/>
      <c r="AA14" s="646"/>
      <c r="AB14" s="646"/>
      <c r="AC14" s="646"/>
      <c r="AD14" s="646"/>
      <c r="AE14" s="646"/>
      <c r="AF14" s="646"/>
      <c r="AG14" s="646"/>
      <c r="AH14" s="646"/>
      <c r="AI14" s="646"/>
      <c r="AJ14" s="646"/>
      <c r="AK14" s="646"/>
      <c r="AL14" s="646"/>
      <c r="AM14" s="646"/>
      <c r="AN14" s="646"/>
      <c r="AO14" s="646"/>
      <c r="AP14" s="646"/>
      <c r="AQ14" s="646"/>
      <c r="AR14" s="646"/>
      <c r="AS14" s="646"/>
      <c r="AT14" s="646"/>
      <c r="AU14" s="646"/>
      <c r="AV14" s="646"/>
      <c r="AW14" s="646"/>
      <c r="AX14" s="646"/>
      <c r="AY14" s="646"/>
      <c r="AZ14" s="646"/>
      <c r="BA14" s="647" t="s">
        <v>112</v>
      </c>
      <c r="BB14" s="647"/>
      <c r="BC14" s="647"/>
      <c r="BD14" s="647"/>
      <c r="BE14" s="647"/>
      <c r="BF14" s="647"/>
      <c r="BG14" s="647"/>
      <c r="BH14" s="648"/>
      <c r="BI14" s="652" t="s">
        <v>74</v>
      </c>
      <c r="BJ14" s="652"/>
      <c r="BK14" s="652"/>
    </row>
    <row r="15" spans="1:120" ht="9" customHeight="1" x14ac:dyDescent="0.2">
      <c r="A15" s="646"/>
      <c r="B15" s="646"/>
      <c r="C15" s="646"/>
      <c r="D15" s="646"/>
      <c r="E15" s="646"/>
      <c r="F15" s="646"/>
      <c r="G15" s="646"/>
      <c r="H15" s="646"/>
      <c r="I15" s="646"/>
      <c r="J15" s="646"/>
      <c r="K15" s="646"/>
      <c r="L15" s="646"/>
      <c r="M15" s="646"/>
      <c r="N15" s="646"/>
      <c r="O15" s="646"/>
      <c r="P15" s="646"/>
      <c r="Q15" s="646"/>
      <c r="R15" s="646"/>
      <c r="S15" s="646"/>
      <c r="T15" s="646"/>
      <c r="U15" s="646"/>
      <c r="V15" s="646"/>
      <c r="W15" s="646"/>
      <c r="X15" s="646"/>
      <c r="Y15" s="646"/>
      <c r="Z15" s="646"/>
      <c r="AA15" s="646"/>
      <c r="AB15" s="646"/>
      <c r="AC15" s="646"/>
      <c r="AD15" s="646"/>
      <c r="AE15" s="646"/>
      <c r="AF15" s="646"/>
      <c r="AG15" s="646"/>
      <c r="AH15" s="646"/>
      <c r="AI15" s="646"/>
      <c r="AJ15" s="646"/>
      <c r="AK15" s="646"/>
      <c r="AL15" s="646"/>
      <c r="AM15" s="646"/>
      <c r="AN15" s="646"/>
      <c r="AO15" s="646"/>
      <c r="AP15" s="646"/>
      <c r="AQ15" s="646"/>
      <c r="AR15" s="646"/>
      <c r="AS15" s="646"/>
      <c r="AT15" s="646"/>
      <c r="AU15" s="646"/>
      <c r="AV15" s="646"/>
      <c r="AW15" s="646"/>
      <c r="AX15" s="646"/>
      <c r="AY15" s="646"/>
      <c r="AZ15" s="646"/>
    </row>
    <row r="16" spans="1:120" ht="17.25" customHeight="1" x14ac:dyDescent="0.2">
      <c r="A16" s="644" t="s">
        <v>113</v>
      </c>
      <c r="B16" s="575"/>
      <c r="C16" s="575"/>
      <c r="D16" s="575"/>
      <c r="E16" s="575"/>
      <c r="F16" s="575"/>
      <c r="G16" s="575"/>
      <c r="H16" s="575"/>
      <c r="I16" s="575"/>
      <c r="J16" s="575"/>
      <c r="K16" s="575"/>
      <c r="L16" s="575"/>
      <c r="M16" s="575"/>
      <c r="N16" s="575"/>
      <c r="O16" s="575"/>
      <c r="P16" s="575"/>
      <c r="Q16" s="575"/>
      <c r="R16" s="575"/>
      <c r="S16" s="575"/>
      <c r="T16" s="575"/>
      <c r="U16" s="575"/>
      <c r="V16" s="575"/>
      <c r="W16" s="575"/>
      <c r="X16" s="575"/>
      <c r="Y16" s="575"/>
      <c r="Z16" s="575"/>
      <c r="AA16" s="575"/>
      <c r="AB16" s="575"/>
      <c r="AC16" s="575"/>
      <c r="AD16" s="575"/>
      <c r="AE16" s="575"/>
      <c r="BA16" s="647" t="s">
        <v>29</v>
      </c>
      <c r="BB16" s="647"/>
      <c r="BC16" s="647"/>
      <c r="BD16" s="647"/>
      <c r="BE16" s="647"/>
      <c r="BF16" s="647"/>
      <c r="BG16" s="647"/>
      <c r="BH16" s="648"/>
      <c r="BI16" s="659">
        <f>'Карточка ИП'!CJ12</f>
        <v>4</v>
      </c>
      <c r="BJ16" s="659"/>
      <c r="BK16" s="659"/>
      <c r="BL16" s="659">
        <f>'Карточка ИП'!CM12</f>
        <v>6</v>
      </c>
      <c r="BM16" s="659"/>
      <c r="BN16" s="659"/>
      <c r="BO16" s="659">
        <f>'Карточка ИП'!CP12</f>
        <v>4</v>
      </c>
      <c r="BP16" s="659"/>
      <c r="BQ16" s="659"/>
      <c r="BR16" s="659">
        <f>'Карточка ИП'!CS12</f>
        <v>3</v>
      </c>
      <c r="BS16" s="659"/>
      <c r="BT16" s="659"/>
      <c r="BU16" s="659">
        <f>'Карточка ИП'!CV12</f>
        <v>4</v>
      </c>
      <c r="BV16" s="659"/>
      <c r="BW16" s="659"/>
      <c r="BX16" s="659">
        <f>'Карточка ИП'!CY12</f>
        <v>0</v>
      </c>
      <c r="BY16" s="659"/>
      <c r="BZ16" s="659"/>
      <c r="CA16" s="659">
        <f>'Карточка ИП'!DB12</f>
        <v>0</v>
      </c>
      <c r="CB16" s="659"/>
      <c r="CC16" s="659"/>
      <c r="CD16" s="659">
        <f>'Карточка ИП'!DE12</f>
        <v>0</v>
      </c>
      <c r="CE16" s="659"/>
      <c r="CF16" s="659"/>
      <c r="CG16" s="659">
        <f>'Карточка ИП'!DH12</f>
        <v>0</v>
      </c>
      <c r="CH16" s="659"/>
      <c r="CI16" s="659"/>
      <c r="CJ16" s="659">
        <f>'Карточка ИП'!DK12</f>
        <v>0</v>
      </c>
      <c r="CK16" s="659"/>
      <c r="CL16" s="659"/>
      <c r="CM16" s="659">
        <f>'Карточка ИП'!DN12</f>
        <v>0</v>
      </c>
      <c r="CN16" s="659"/>
      <c r="CO16" s="659"/>
    </row>
    <row r="17" spans="1:120" ht="16.5" customHeight="1" x14ac:dyDescent="0.2"/>
    <row r="18" spans="1:120" ht="17.25" customHeight="1" x14ac:dyDescent="0.2">
      <c r="A18" s="664" t="s">
        <v>114</v>
      </c>
      <c r="B18" s="664"/>
      <c r="C18" s="664"/>
      <c r="D18" s="664"/>
      <c r="E18" s="664"/>
      <c r="F18" s="664"/>
      <c r="G18" s="664"/>
      <c r="H18" s="664"/>
      <c r="I18" s="664"/>
      <c r="J18" s="664"/>
      <c r="K18" s="664"/>
      <c r="L18" s="664"/>
      <c r="M18" s="664"/>
      <c r="N18" s="664"/>
      <c r="O18" s="664"/>
      <c r="P18" s="664"/>
      <c r="Q18" s="664"/>
      <c r="R18" s="664"/>
      <c r="S18" s="664"/>
      <c r="T18" s="664"/>
      <c r="U18" s="664"/>
      <c r="V18" s="664"/>
      <c r="W18" s="664"/>
      <c r="X18" s="664"/>
      <c r="Y18" s="664"/>
      <c r="Z18" s="664"/>
      <c r="AA18" s="664"/>
      <c r="AB18" s="664"/>
      <c r="AC18" s="664"/>
      <c r="AD18" s="664"/>
      <c r="AE18" s="664"/>
      <c r="BA18" s="647" t="s">
        <v>31</v>
      </c>
      <c r="BB18" s="647"/>
      <c r="BC18" s="647"/>
      <c r="BD18" s="647"/>
      <c r="BE18" s="647"/>
      <c r="BF18" s="647"/>
      <c r="BG18" s="647"/>
      <c r="BH18" s="648"/>
      <c r="BI18" s="652" t="s">
        <v>74</v>
      </c>
      <c r="BJ18" s="652"/>
      <c r="BK18" s="652"/>
      <c r="BL18" s="652" t="s">
        <v>159</v>
      </c>
      <c r="BM18" s="652"/>
      <c r="BN18" s="652"/>
      <c r="BO18" s="652" t="s">
        <v>141</v>
      </c>
      <c r="BP18" s="652"/>
      <c r="BQ18" s="652"/>
      <c r="BR18" s="652" t="s">
        <v>74</v>
      </c>
      <c r="BS18" s="652"/>
      <c r="BT18" s="652"/>
      <c r="BU18" s="652" t="s">
        <v>73</v>
      </c>
      <c r="BV18" s="652"/>
      <c r="BW18" s="652"/>
      <c r="BX18" s="652" t="s">
        <v>160</v>
      </c>
      <c r="BY18" s="652"/>
      <c r="BZ18" s="652"/>
      <c r="CA18" s="652" t="s">
        <v>73</v>
      </c>
      <c r="CB18" s="652"/>
      <c r="CC18" s="652"/>
      <c r="CD18" s="652" t="s">
        <v>74</v>
      </c>
      <c r="CE18" s="652"/>
      <c r="CF18" s="652"/>
      <c r="CG18" s="652" t="s">
        <v>73</v>
      </c>
      <c r="CH18" s="652"/>
      <c r="CI18" s="652"/>
      <c r="CJ18" s="652" t="s">
        <v>74</v>
      </c>
      <c r="CK18" s="652"/>
      <c r="CL18" s="652"/>
      <c r="CM18" s="652" t="s">
        <v>74</v>
      </c>
      <c r="CN18" s="652"/>
      <c r="CO18" s="652"/>
      <c r="CP18" s="652" t="s">
        <v>73</v>
      </c>
      <c r="CQ18" s="652"/>
      <c r="CR18" s="652"/>
      <c r="CS18" s="652" t="s">
        <v>74</v>
      </c>
      <c r="CT18" s="652"/>
      <c r="CU18" s="652"/>
      <c r="CV18" s="652" t="s">
        <v>74</v>
      </c>
      <c r="CW18" s="652"/>
      <c r="CX18" s="652"/>
      <c r="CY18" s="652" t="s">
        <v>73</v>
      </c>
      <c r="CZ18" s="652"/>
      <c r="DA18" s="652"/>
      <c r="DB18" s="652" t="s">
        <v>73</v>
      </c>
      <c r="DC18" s="652"/>
      <c r="DD18" s="652"/>
      <c r="DE18" s="652" t="s">
        <v>73</v>
      </c>
      <c r="DF18" s="652"/>
      <c r="DG18" s="652"/>
      <c r="DH18" s="652" t="s">
        <v>74</v>
      </c>
      <c r="DI18" s="652"/>
      <c r="DJ18" s="652"/>
      <c r="DK18" s="652" t="s">
        <v>74</v>
      </c>
      <c r="DL18" s="652"/>
      <c r="DM18" s="652"/>
      <c r="DN18" s="652" t="s">
        <v>73</v>
      </c>
      <c r="DO18" s="652"/>
      <c r="DP18" s="652"/>
    </row>
    <row r="19" spans="1:120" ht="14.25" customHeight="1" x14ac:dyDescent="0.2"/>
    <row r="20" spans="1:120" x14ac:dyDescent="0.2">
      <c r="A20" s="663" t="s">
        <v>170</v>
      </c>
      <c r="B20" s="663"/>
      <c r="C20" s="663"/>
      <c r="D20" s="663"/>
      <c r="E20" s="663"/>
      <c r="F20" s="663"/>
      <c r="G20" s="663"/>
      <c r="H20" s="663"/>
      <c r="I20" s="663"/>
      <c r="J20" s="663"/>
      <c r="K20" s="663"/>
      <c r="L20" s="663"/>
      <c r="M20" s="663"/>
      <c r="N20" s="663"/>
      <c r="O20" s="663"/>
      <c r="P20" s="663"/>
      <c r="Q20" s="663"/>
      <c r="R20" s="663"/>
      <c r="S20" s="663"/>
      <c r="T20" s="663"/>
      <c r="U20" s="663"/>
      <c r="V20" s="663"/>
      <c r="W20" s="663"/>
      <c r="X20" s="663"/>
      <c r="Y20" s="663"/>
      <c r="Z20" s="663"/>
      <c r="AA20" s="663"/>
      <c r="AB20" s="663"/>
      <c r="AC20" s="663"/>
      <c r="AD20" s="663"/>
      <c r="AE20" s="663"/>
      <c r="AF20" s="663"/>
      <c r="AG20" s="663"/>
      <c r="AH20" s="663"/>
      <c r="AI20" s="663"/>
      <c r="AJ20" s="663"/>
      <c r="AK20" s="663"/>
      <c r="AL20" s="663"/>
      <c r="AM20" s="663"/>
      <c r="AN20" s="663"/>
      <c r="AO20" s="663"/>
      <c r="AP20" s="663"/>
      <c r="AQ20" s="663"/>
      <c r="AR20" s="663"/>
      <c r="AS20" s="663"/>
      <c r="AT20" s="663"/>
      <c r="AU20" s="663"/>
      <c r="AV20" s="663"/>
      <c r="AW20" s="663"/>
      <c r="AX20" s="663"/>
      <c r="AY20" s="663"/>
      <c r="AZ20" s="663"/>
    </row>
    <row r="21" spans="1:120" x14ac:dyDescent="0.2">
      <c r="A21" s="663"/>
      <c r="B21" s="663"/>
      <c r="C21" s="663"/>
      <c r="D21" s="663"/>
      <c r="E21" s="663"/>
      <c r="F21" s="663"/>
      <c r="G21" s="663"/>
      <c r="H21" s="663"/>
      <c r="I21" s="663"/>
      <c r="J21" s="663"/>
      <c r="K21" s="663"/>
      <c r="L21" s="663"/>
      <c r="M21" s="663"/>
      <c r="N21" s="663"/>
      <c r="O21" s="663"/>
      <c r="P21" s="663"/>
      <c r="Q21" s="663"/>
      <c r="R21" s="663"/>
      <c r="S21" s="663"/>
      <c r="T21" s="663"/>
      <c r="U21" s="663"/>
      <c r="V21" s="663"/>
      <c r="W21" s="663"/>
      <c r="X21" s="663"/>
      <c r="Y21" s="663"/>
      <c r="Z21" s="663"/>
      <c r="AA21" s="663"/>
      <c r="AB21" s="663"/>
      <c r="AC21" s="663"/>
      <c r="AD21" s="663"/>
      <c r="AE21" s="663"/>
      <c r="AF21" s="663"/>
      <c r="AG21" s="663"/>
      <c r="AH21" s="663"/>
      <c r="AI21" s="663"/>
      <c r="AJ21" s="663"/>
      <c r="AK21" s="663"/>
      <c r="AL21" s="663"/>
      <c r="AM21" s="663"/>
      <c r="AN21" s="663"/>
      <c r="AO21" s="663"/>
      <c r="AP21" s="663"/>
      <c r="AQ21" s="663"/>
      <c r="AR21" s="663"/>
      <c r="AS21" s="663"/>
      <c r="AT21" s="663"/>
      <c r="AU21" s="663"/>
      <c r="AV21" s="663"/>
      <c r="AW21" s="663"/>
      <c r="AX21" s="663"/>
      <c r="AY21" s="663"/>
      <c r="AZ21" s="663"/>
    </row>
    <row r="22" spans="1:120" ht="4.5" customHeight="1" x14ac:dyDescent="0.2"/>
    <row r="23" spans="1:120" ht="17.25" customHeight="1" x14ac:dyDescent="0.2">
      <c r="D23" s="644" t="s">
        <v>115</v>
      </c>
      <c r="E23" s="645"/>
      <c r="F23" s="645"/>
      <c r="G23" s="645"/>
      <c r="H23" s="645"/>
      <c r="I23" s="645"/>
      <c r="J23" s="645"/>
      <c r="K23" s="645"/>
      <c r="L23" s="645"/>
      <c r="M23" s="645"/>
      <c r="N23" s="645"/>
      <c r="O23" s="645"/>
      <c r="P23" s="645"/>
      <c r="Q23" s="645"/>
      <c r="R23" s="645"/>
      <c r="S23" s="645"/>
      <c r="T23" s="645"/>
      <c r="U23" s="645"/>
      <c r="V23" s="645"/>
      <c r="W23" s="645"/>
      <c r="X23" s="645"/>
      <c r="Y23" s="645"/>
      <c r="Z23" s="645"/>
      <c r="AA23" s="645"/>
      <c r="AB23" s="645"/>
      <c r="AC23" s="645"/>
      <c r="AD23" s="645"/>
      <c r="AE23" s="645"/>
      <c r="AF23" s="645"/>
      <c r="AG23" s="645"/>
      <c r="AH23" s="645"/>
      <c r="AI23" s="645"/>
      <c r="AJ23" s="645"/>
      <c r="AK23" s="645"/>
      <c r="AL23" s="645"/>
      <c r="AM23" s="645"/>
      <c r="AN23" s="645"/>
      <c r="AO23" s="645"/>
      <c r="AP23" s="645"/>
      <c r="AQ23" s="645"/>
      <c r="AR23" s="645"/>
      <c r="AS23" s="645"/>
      <c r="AT23" s="645"/>
      <c r="AU23" s="645"/>
      <c r="AV23" s="645"/>
      <c r="AW23" s="645"/>
      <c r="AX23" s="645"/>
      <c r="AY23" s="645"/>
      <c r="AZ23" s="645"/>
      <c r="BA23" s="647" t="s">
        <v>33</v>
      </c>
      <c r="BB23" s="647"/>
      <c r="BC23" s="647"/>
      <c r="BD23" s="647"/>
      <c r="BE23" s="647"/>
      <c r="BF23" s="647"/>
      <c r="BG23" s="647"/>
      <c r="BH23" s="648"/>
      <c r="BI23" s="653">
        <f>ROUND(ДеклУСН3,0)</f>
        <v>15000</v>
      </c>
      <c r="BJ23" s="654"/>
      <c r="BK23" s="654"/>
      <c r="BL23" s="654"/>
      <c r="BM23" s="654"/>
      <c r="BN23" s="654"/>
      <c r="BO23" s="654"/>
      <c r="BP23" s="654"/>
      <c r="BQ23" s="654"/>
      <c r="BR23" s="654"/>
      <c r="BS23" s="654"/>
      <c r="BT23" s="654"/>
      <c r="BU23" s="654"/>
      <c r="BV23" s="654"/>
      <c r="BW23" s="654"/>
      <c r="BX23" s="654"/>
      <c r="BY23" s="654"/>
      <c r="BZ23" s="654"/>
      <c r="CA23" s="654"/>
      <c r="CB23" s="654"/>
      <c r="CC23" s="654"/>
      <c r="CD23" s="654"/>
      <c r="CE23" s="654"/>
      <c r="CF23" s="655"/>
      <c r="CH23" s="661"/>
      <c r="CI23" s="662"/>
      <c r="CJ23" s="662"/>
      <c r="CK23" s="662"/>
      <c r="CL23" s="662"/>
      <c r="CM23" s="662"/>
      <c r="CN23" s="662"/>
      <c r="CO23" s="662"/>
      <c r="CP23" s="662"/>
      <c r="CQ23" s="662"/>
      <c r="CR23" s="662"/>
      <c r="CS23" s="662"/>
      <c r="CT23" s="662"/>
      <c r="CU23" s="662"/>
      <c r="CV23" s="662"/>
      <c r="CW23" s="662"/>
      <c r="CX23" s="662"/>
      <c r="CY23" s="662"/>
      <c r="CZ23" s="662"/>
      <c r="DA23" s="662"/>
      <c r="DB23" s="662"/>
      <c r="DC23" s="662"/>
      <c r="DD23" s="662"/>
    </row>
    <row r="24" spans="1:120" ht="8.25" customHeight="1" x14ac:dyDescent="0.2"/>
    <row r="25" spans="1:120" ht="17.25" customHeight="1" x14ac:dyDescent="0.2">
      <c r="D25" s="644" t="s">
        <v>116</v>
      </c>
      <c r="E25" s="645"/>
      <c r="F25" s="645"/>
      <c r="G25" s="645"/>
      <c r="H25" s="645"/>
      <c r="I25" s="645"/>
      <c r="J25" s="645"/>
      <c r="K25" s="645"/>
      <c r="L25" s="645"/>
      <c r="M25" s="645"/>
      <c r="N25" s="645"/>
      <c r="O25" s="645"/>
      <c r="P25" s="645"/>
      <c r="Q25" s="645"/>
      <c r="R25" s="645"/>
      <c r="S25" s="645"/>
      <c r="T25" s="645"/>
      <c r="U25" s="645"/>
      <c r="V25" s="645"/>
      <c r="W25" s="645"/>
      <c r="X25" s="645"/>
      <c r="Y25" s="645"/>
      <c r="Z25" s="645"/>
      <c r="AA25" s="645"/>
      <c r="AB25" s="645"/>
      <c r="AC25" s="645"/>
      <c r="AD25" s="645"/>
      <c r="AE25" s="645"/>
      <c r="AF25" s="645"/>
      <c r="AG25" s="645"/>
      <c r="AH25" s="645"/>
      <c r="AI25" s="645"/>
      <c r="AJ25" s="645"/>
      <c r="AK25" s="645"/>
      <c r="AL25" s="645"/>
      <c r="AM25" s="645"/>
      <c r="AN25" s="645"/>
      <c r="AO25" s="645"/>
      <c r="AP25" s="645"/>
      <c r="AQ25" s="645"/>
      <c r="AR25" s="645"/>
      <c r="AS25" s="645"/>
      <c r="AT25" s="645"/>
      <c r="AU25" s="645"/>
      <c r="AV25" s="645"/>
      <c r="AW25" s="645"/>
      <c r="AX25" s="645"/>
      <c r="AY25" s="645"/>
      <c r="AZ25" s="645"/>
      <c r="BA25" s="647" t="s">
        <v>35</v>
      </c>
      <c r="BB25" s="647"/>
      <c r="BC25" s="647"/>
      <c r="BD25" s="647"/>
      <c r="BE25" s="647"/>
      <c r="BF25" s="647"/>
      <c r="BG25" s="647"/>
      <c r="BH25" s="648"/>
      <c r="BI25" s="653">
        <f>ROUND(ДеклУСН6,0)</f>
        <v>15000</v>
      </c>
      <c r="BJ25" s="654"/>
      <c r="BK25" s="654"/>
      <c r="BL25" s="654"/>
      <c r="BM25" s="654"/>
      <c r="BN25" s="654"/>
      <c r="BO25" s="654"/>
      <c r="BP25" s="654"/>
      <c r="BQ25" s="654"/>
      <c r="BR25" s="654"/>
      <c r="BS25" s="654"/>
      <c r="BT25" s="654"/>
      <c r="BU25" s="654"/>
      <c r="BV25" s="654"/>
      <c r="BW25" s="654"/>
      <c r="BX25" s="654"/>
      <c r="BY25" s="654"/>
      <c r="BZ25" s="654"/>
      <c r="CA25" s="654"/>
      <c r="CB25" s="654"/>
      <c r="CC25" s="654"/>
      <c r="CD25" s="654"/>
      <c r="CE25" s="654"/>
      <c r="CF25" s="655"/>
      <c r="CH25" s="661"/>
      <c r="CI25" s="662"/>
      <c r="CJ25" s="662"/>
      <c r="CK25" s="662"/>
      <c r="CL25" s="662"/>
      <c r="CM25" s="662"/>
      <c r="CN25" s="662"/>
      <c r="CO25" s="662"/>
      <c r="CP25" s="662"/>
      <c r="CQ25" s="662"/>
      <c r="CR25" s="662"/>
      <c r="CS25" s="662"/>
      <c r="CT25" s="662"/>
      <c r="CU25" s="662"/>
      <c r="CV25" s="662"/>
      <c r="CW25" s="662"/>
      <c r="CX25" s="662"/>
      <c r="CY25" s="662"/>
      <c r="CZ25" s="662"/>
      <c r="DA25" s="662"/>
      <c r="DB25" s="662"/>
      <c r="DC25" s="662"/>
      <c r="DD25" s="662"/>
    </row>
    <row r="26" spans="1:120" ht="8.25" customHeight="1" x14ac:dyDescent="0.2"/>
    <row r="27" spans="1:120" ht="17.25" customHeight="1" x14ac:dyDescent="0.2">
      <c r="D27" s="197" t="s">
        <v>117</v>
      </c>
      <c r="BA27" s="647" t="s">
        <v>41</v>
      </c>
      <c r="BB27" s="647"/>
      <c r="BC27" s="647"/>
      <c r="BD27" s="647"/>
      <c r="BE27" s="647"/>
      <c r="BF27" s="647"/>
      <c r="BG27" s="647"/>
      <c r="BH27" s="648"/>
      <c r="BI27" s="653">
        <f>ROUND(ДеклУСН9,0)</f>
        <v>15000</v>
      </c>
      <c r="BJ27" s="654"/>
      <c r="BK27" s="654"/>
      <c r="BL27" s="654"/>
      <c r="BM27" s="654"/>
      <c r="BN27" s="654"/>
      <c r="BO27" s="654"/>
      <c r="BP27" s="654"/>
      <c r="BQ27" s="654"/>
      <c r="BR27" s="654"/>
      <c r="BS27" s="654"/>
      <c r="BT27" s="654"/>
      <c r="BU27" s="654"/>
      <c r="BV27" s="654"/>
      <c r="BW27" s="654"/>
      <c r="BX27" s="654"/>
      <c r="BY27" s="654"/>
      <c r="BZ27" s="654"/>
      <c r="CA27" s="654"/>
      <c r="CB27" s="654"/>
      <c r="CC27" s="654"/>
      <c r="CD27" s="654"/>
      <c r="CE27" s="654"/>
      <c r="CF27" s="655"/>
      <c r="CH27" s="661"/>
      <c r="CI27" s="662"/>
      <c r="CJ27" s="662"/>
      <c r="CK27" s="662"/>
      <c r="CL27" s="662"/>
      <c r="CM27" s="662"/>
      <c r="CN27" s="662"/>
      <c r="CO27" s="662"/>
      <c r="CP27" s="662"/>
      <c r="CQ27" s="662"/>
      <c r="CR27" s="662"/>
      <c r="CS27" s="662"/>
      <c r="CT27" s="662"/>
      <c r="CU27" s="662"/>
      <c r="CV27" s="662"/>
      <c r="CW27" s="662"/>
      <c r="CX27" s="662"/>
      <c r="CY27" s="662"/>
      <c r="CZ27" s="662"/>
      <c r="DA27" s="662"/>
      <c r="DB27" s="662"/>
      <c r="DC27" s="662"/>
      <c r="DD27" s="662"/>
    </row>
    <row r="28" spans="1:120" ht="9" customHeight="1" x14ac:dyDescent="0.2"/>
    <row r="29" spans="1:120" ht="12.75" customHeight="1" x14ac:dyDescent="0.2">
      <c r="A29" s="646" t="s">
        <v>131</v>
      </c>
      <c r="B29" s="646"/>
      <c r="C29" s="646"/>
      <c r="D29" s="646"/>
      <c r="E29" s="646"/>
      <c r="F29" s="646"/>
      <c r="G29" s="646"/>
      <c r="H29" s="646"/>
      <c r="I29" s="646"/>
      <c r="J29" s="646"/>
      <c r="K29" s="646"/>
      <c r="L29" s="646"/>
      <c r="M29" s="646"/>
      <c r="N29" s="646"/>
      <c r="O29" s="646"/>
      <c r="P29" s="646"/>
      <c r="Q29" s="646"/>
      <c r="R29" s="646"/>
      <c r="S29" s="646"/>
      <c r="T29" s="646"/>
      <c r="U29" s="646"/>
      <c r="V29" s="646"/>
      <c r="W29" s="646"/>
      <c r="X29" s="646"/>
      <c r="Y29" s="646"/>
      <c r="Z29" s="646"/>
      <c r="AA29" s="646"/>
      <c r="AB29" s="646"/>
      <c r="AC29" s="646"/>
      <c r="AD29" s="646"/>
      <c r="AE29" s="646"/>
      <c r="AF29" s="646"/>
      <c r="AG29" s="646"/>
      <c r="AH29" s="646"/>
      <c r="AI29" s="646"/>
      <c r="AJ29" s="646"/>
      <c r="AK29" s="646"/>
      <c r="AL29" s="646"/>
      <c r="AM29" s="646"/>
      <c r="AN29" s="646"/>
      <c r="AO29" s="646"/>
      <c r="AP29" s="646"/>
      <c r="AQ29" s="646"/>
      <c r="AR29" s="646"/>
      <c r="AS29" s="646"/>
      <c r="AT29" s="646"/>
      <c r="AU29" s="646"/>
      <c r="AV29" s="646"/>
      <c r="AW29" s="646"/>
      <c r="AX29" s="646"/>
      <c r="AY29" s="646"/>
      <c r="AZ29" s="646"/>
      <c r="BA29" s="646"/>
      <c r="BB29" s="646"/>
      <c r="BC29" s="193"/>
      <c r="BD29" s="193"/>
      <c r="BE29" s="193"/>
      <c r="BF29" s="193"/>
      <c r="BG29" s="193"/>
      <c r="BH29" s="193"/>
      <c r="BI29" s="194"/>
      <c r="BJ29" s="194"/>
      <c r="BK29" s="194"/>
      <c r="BL29" s="194"/>
      <c r="BM29" s="194"/>
      <c r="BN29" s="194"/>
      <c r="BO29" s="194"/>
      <c r="BP29" s="194"/>
      <c r="BQ29" s="194"/>
      <c r="BR29" s="194"/>
      <c r="BS29" s="194"/>
      <c r="BT29" s="194"/>
      <c r="BU29" s="194"/>
      <c r="BV29" s="194"/>
      <c r="BW29" s="194"/>
      <c r="BX29" s="194"/>
      <c r="BY29" s="194"/>
      <c r="BZ29" s="194"/>
      <c r="CA29" s="194"/>
      <c r="CB29" s="194"/>
      <c r="CC29" s="194"/>
      <c r="CD29" s="194"/>
      <c r="CE29" s="194"/>
      <c r="CF29" s="194"/>
      <c r="CG29" s="194"/>
      <c r="CH29" s="194"/>
      <c r="CI29" s="194"/>
      <c r="CJ29" s="194"/>
      <c r="CK29" s="194"/>
      <c r="CL29" s="194"/>
      <c r="CM29" s="194"/>
      <c r="CN29" s="194"/>
      <c r="CO29" s="194"/>
      <c r="CP29" s="194"/>
      <c r="CQ29" s="194"/>
      <c r="CR29" s="194"/>
      <c r="CS29" s="194"/>
      <c r="CT29" s="194"/>
      <c r="CU29" s="194"/>
      <c r="CV29" s="194"/>
      <c r="CW29" s="194"/>
      <c r="CX29" s="194"/>
      <c r="CY29" s="194"/>
      <c r="CZ29" s="194"/>
      <c r="DA29" s="194"/>
      <c r="DB29" s="194"/>
      <c r="DC29" s="194"/>
      <c r="DD29" s="194"/>
      <c r="DE29" s="194"/>
      <c r="DF29" s="194"/>
      <c r="DG29" s="194"/>
      <c r="DH29" s="194"/>
      <c r="DI29" s="194"/>
      <c r="DJ29" s="194"/>
      <c r="DK29" s="194"/>
      <c r="DL29" s="194"/>
      <c r="DM29" s="194"/>
      <c r="DN29" s="194"/>
      <c r="DO29" s="194"/>
      <c r="DP29" s="194"/>
    </row>
    <row r="30" spans="1:120" ht="17.25" customHeight="1" x14ac:dyDescent="0.2">
      <c r="A30" s="646"/>
      <c r="B30" s="646"/>
      <c r="C30" s="646"/>
      <c r="D30" s="646"/>
      <c r="E30" s="646"/>
      <c r="F30" s="646"/>
      <c r="G30" s="646"/>
      <c r="H30" s="646"/>
      <c r="I30" s="646"/>
      <c r="J30" s="646"/>
      <c r="K30" s="646"/>
      <c r="L30" s="646"/>
      <c r="M30" s="646"/>
      <c r="N30" s="646"/>
      <c r="O30" s="646"/>
      <c r="P30" s="646"/>
      <c r="Q30" s="646"/>
      <c r="R30" s="646"/>
      <c r="S30" s="646"/>
      <c r="T30" s="646"/>
      <c r="U30" s="646"/>
      <c r="V30" s="646"/>
      <c r="W30" s="646"/>
      <c r="X30" s="646"/>
      <c r="Y30" s="646"/>
      <c r="Z30" s="646"/>
      <c r="AA30" s="646"/>
      <c r="AB30" s="646"/>
      <c r="AC30" s="646"/>
      <c r="AD30" s="646"/>
      <c r="AE30" s="646"/>
      <c r="AF30" s="646"/>
      <c r="AG30" s="646"/>
      <c r="AH30" s="646"/>
      <c r="AI30" s="646"/>
      <c r="AJ30" s="646"/>
      <c r="AK30" s="646"/>
      <c r="AL30" s="646"/>
      <c r="AM30" s="646"/>
      <c r="AN30" s="646"/>
      <c r="AO30" s="646"/>
      <c r="AP30" s="646"/>
      <c r="AQ30" s="646"/>
      <c r="AR30" s="646"/>
      <c r="AS30" s="646"/>
      <c r="AT30" s="646"/>
      <c r="AU30" s="646"/>
      <c r="AV30" s="646"/>
      <c r="AW30" s="646"/>
      <c r="AX30" s="646"/>
      <c r="AY30" s="646"/>
      <c r="AZ30" s="646"/>
      <c r="BA30" s="646"/>
      <c r="BB30" s="646"/>
      <c r="BC30" s="647" t="s">
        <v>42</v>
      </c>
      <c r="BD30" s="647"/>
      <c r="BE30" s="647"/>
      <c r="BF30" s="647"/>
      <c r="BG30" s="195"/>
      <c r="BH30" s="196"/>
      <c r="BI30" s="653">
        <f>IF(('Раздел 1 Расчет налога'!CP30-'Раздел 1 Расчет налога'!CP37-'Раздел 1 Сумма налога'!BI27)&gt;=0,('Раздел 1 Расчет налога'!CP30-'Раздел 1 Расчет налога'!CP37-'Раздел 1 Сумма налога'!BI27),"")</f>
        <v>0</v>
      </c>
      <c r="BJ30" s="654"/>
      <c r="BK30" s="654"/>
      <c r="BL30" s="654"/>
      <c r="BM30" s="654"/>
      <c r="BN30" s="654"/>
      <c r="BO30" s="654"/>
      <c r="BP30" s="654"/>
      <c r="BQ30" s="654"/>
      <c r="BR30" s="654"/>
      <c r="BS30" s="654"/>
      <c r="BT30" s="654"/>
      <c r="BU30" s="654"/>
      <c r="BV30" s="654"/>
      <c r="BW30" s="654"/>
      <c r="BX30" s="654"/>
      <c r="BY30" s="654"/>
      <c r="BZ30" s="654"/>
      <c r="CA30" s="654"/>
      <c r="CB30" s="654"/>
      <c r="CC30" s="654"/>
      <c r="CD30" s="654"/>
      <c r="CE30" s="654"/>
      <c r="CF30" s="655"/>
    </row>
    <row r="31" spans="1:120" ht="12.75" customHeight="1" x14ac:dyDescent="0.2">
      <c r="A31" s="646"/>
      <c r="B31" s="646"/>
      <c r="C31" s="646"/>
      <c r="D31" s="646"/>
      <c r="E31" s="646"/>
      <c r="F31" s="646"/>
      <c r="G31" s="646"/>
      <c r="H31" s="646"/>
      <c r="I31" s="646"/>
      <c r="J31" s="646"/>
      <c r="K31" s="646"/>
      <c r="L31" s="646"/>
      <c r="M31" s="646"/>
      <c r="N31" s="646"/>
      <c r="O31" s="646"/>
      <c r="P31" s="646"/>
      <c r="Q31" s="646"/>
      <c r="R31" s="646"/>
      <c r="S31" s="646"/>
      <c r="T31" s="646"/>
      <c r="U31" s="646"/>
      <c r="V31" s="646"/>
      <c r="W31" s="646"/>
      <c r="X31" s="646"/>
      <c r="Y31" s="646"/>
      <c r="Z31" s="646"/>
      <c r="AA31" s="646"/>
      <c r="AB31" s="646"/>
      <c r="AC31" s="646"/>
      <c r="AD31" s="646"/>
      <c r="AE31" s="646"/>
      <c r="AF31" s="646"/>
      <c r="AG31" s="646"/>
      <c r="AH31" s="646"/>
      <c r="AI31" s="646"/>
      <c r="AJ31" s="646"/>
      <c r="AK31" s="646"/>
      <c r="AL31" s="646"/>
      <c r="AM31" s="646"/>
      <c r="AN31" s="646"/>
      <c r="AO31" s="646"/>
      <c r="AP31" s="646"/>
      <c r="AQ31" s="646"/>
      <c r="AR31" s="646"/>
      <c r="AS31" s="646"/>
      <c r="AT31" s="646"/>
      <c r="AU31" s="646"/>
      <c r="AV31" s="646"/>
      <c r="AW31" s="646"/>
      <c r="AX31" s="646"/>
      <c r="AY31" s="646"/>
      <c r="AZ31" s="646"/>
      <c r="BA31" s="646"/>
      <c r="BB31" s="646"/>
    </row>
    <row r="32" spans="1:120" ht="12.75" customHeight="1" x14ac:dyDescent="0.2">
      <c r="A32" s="646" t="s">
        <v>132</v>
      </c>
      <c r="B32" s="646"/>
      <c r="C32" s="646"/>
      <c r="D32" s="646"/>
      <c r="E32" s="646"/>
      <c r="F32" s="646"/>
      <c r="G32" s="646"/>
      <c r="H32" s="646"/>
      <c r="I32" s="646"/>
      <c r="J32" s="646"/>
      <c r="K32" s="646"/>
      <c r="L32" s="646"/>
      <c r="M32" s="646"/>
      <c r="N32" s="646"/>
      <c r="O32" s="646"/>
      <c r="P32" s="646"/>
      <c r="Q32" s="646"/>
      <c r="R32" s="646"/>
      <c r="S32" s="646"/>
      <c r="T32" s="646"/>
      <c r="U32" s="646"/>
      <c r="V32" s="646"/>
      <c r="W32" s="646"/>
      <c r="X32" s="646"/>
      <c r="Y32" s="646"/>
      <c r="Z32" s="646"/>
      <c r="AA32" s="646"/>
      <c r="AB32" s="646"/>
      <c r="AC32" s="646"/>
      <c r="AD32" s="646"/>
      <c r="AE32" s="646"/>
      <c r="AF32" s="646"/>
      <c r="AG32" s="646"/>
      <c r="AH32" s="646"/>
      <c r="AI32" s="646"/>
      <c r="AJ32" s="646"/>
      <c r="AK32" s="646"/>
      <c r="AL32" s="646"/>
      <c r="AM32" s="646"/>
      <c r="AN32" s="646"/>
      <c r="AO32" s="646"/>
      <c r="AP32" s="646"/>
      <c r="AQ32" s="646"/>
      <c r="AR32" s="646"/>
      <c r="AS32" s="646"/>
      <c r="AT32" s="646"/>
      <c r="AU32" s="646"/>
      <c r="AV32" s="646"/>
      <c r="AW32" s="646"/>
      <c r="AX32" s="646"/>
      <c r="AY32" s="646"/>
      <c r="AZ32" s="646"/>
      <c r="BA32" s="646"/>
      <c r="BB32" s="646"/>
      <c r="BC32" s="193"/>
      <c r="BD32" s="193"/>
      <c r="BE32" s="193"/>
      <c r="BF32" s="193"/>
      <c r="BG32" s="193"/>
      <c r="BH32" s="193"/>
      <c r="BI32" s="194"/>
      <c r="BJ32" s="194"/>
      <c r="BK32" s="194"/>
      <c r="BL32" s="194"/>
      <c r="BM32" s="194"/>
      <c r="BN32" s="194"/>
      <c r="BO32" s="194"/>
      <c r="BP32" s="194"/>
      <c r="BQ32" s="194"/>
      <c r="BR32" s="194"/>
      <c r="BS32" s="194"/>
      <c r="BT32" s="194"/>
      <c r="BU32" s="194"/>
      <c r="BV32" s="194"/>
      <c r="BW32" s="194"/>
      <c r="BX32" s="194"/>
      <c r="BY32" s="194"/>
      <c r="BZ32" s="194"/>
      <c r="CA32" s="194"/>
      <c r="CB32" s="194"/>
      <c r="CC32" s="194"/>
      <c r="CD32" s="194"/>
      <c r="CE32" s="194"/>
      <c r="CF32" s="194"/>
      <c r="CG32" s="194"/>
      <c r="CH32" s="194"/>
      <c r="CI32" s="194"/>
      <c r="CJ32" s="194"/>
      <c r="CK32" s="194"/>
      <c r="CL32" s="194"/>
      <c r="CM32" s="194"/>
      <c r="CN32" s="194"/>
      <c r="CO32" s="194"/>
      <c r="CP32" s="194"/>
      <c r="CQ32" s="194"/>
      <c r="CR32" s="194"/>
      <c r="CS32" s="194"/>
      <c r="CT32" s="194"/>
      <c r="CU32" s="194"/>
      <c r="CV32" s="194"/>
      <c r="CW32" s="194"/>
      <c r="CX32" s="194"/>
      <c r="CY32" s="194"/>
      <c r="CZ32" s="194"/>
      <c r="DA32" s="194"/>
      <c r="DB32" s="194"/>
      <c r="DC32" s="194"/>
      <c r="DD32" s="194"/>
      <c r="DE32" s="194"/>
      <c r="DF32" s="194"/>
      <c r="DG32" s="194"/>
      <c r="DH32" s="194"/>
      <c r="DI32" s="194"/>
      <c r="DJ32" s="194"/>
      <c r="DK32" s="194"/>
      <c r="DL32" s="194"/>
      <c r="DM32" s="194"/>
      <c r="DN32" s="194"/>
      <c r="DO32" s="194"/>
      <c r="DP32" s="194"/>
    </row>
    <row r="33" spans="1:120" ht="17.25" customHeight="1" x14ac:dyDescent="0.2">
      <c r="A33" s="646"/>
      <c r="B33" s="646"/>
      <c r="C33" s="646"/>
      <c r="D33" s="646"/>
      <c r="E33" s="646"/>
      <c r="F33" s="646"/>
      <c r="G33" s="646"/>
      <c r="H33" s="646"/>
      <c r="I33" s="646"/>
      <c r="J33" s="646"/>
      <c r="K33" s="646"/>
      <c r="L33" s="646"/>
      <c r="M33" s="646"/>
      <c r="N33" s="646"/>
      <c r="O33" s="646"/>
      <c r="P33" s="646"/>
      <c r="Q33" s="646"/>
      <c r="R33" s="646"/>
      <c r="S33" s="646"/>
      <c r="T33" s="646"/>
      <c r="U33" s="646"/>
      <c r="V33" s="646"/>
      <c r="W33" s="646"/>
      <c r="X33" s="646"/>
      <c r="Y33" s="646"/>
      <c r="Z33" s="646"/>
      <c r="AA33" s="646"/>
      <c r="AB33" s="646"/>
      <c r="AC33" s="646"/>
      <c r="AD33" s="646"/>
      <c r="AE33" s="646"/>
      <c r="AF33" s="646"/>
      <c r="AG33" s="646"/>
      <c r="AH33" s="646"/>
      <c r="AI33" s="646"/>
      <c r="AJ33" s="646"/>
      <c r="AK33" s="646"/>
      <c r="AL33" s="646"/>
      <c r="AM33" s="646"/>
      <c r="AN33" s="646"/>
      <c r="AO33" s="646"/>
      <c r="AP33" s="646"/>
      <c r="AQ33" s="646"/>
      <c r="AR33" s="646"/>
      <c r="AS33" s="646"/>
      <c r="AT33" s="646"/>
      <c r="AU33" s="646"/>
      <c r="AV33" s="646"/>
      <c r="AW33" s="646"/>
      <c r="AX33" s="646"/>
      <c r="AY33" s="646"/>
      <c r="AZ33" s="646"/>
      <c r="BA33" s="646"/>
      <c r="BB33" s="646"/>
      <c r="BC33" s="647" t="s">
        <v>43</v>
      </c>
      <c r="BD33" s="647"/>
      <c r="BE33" s="647"/>
      <c r="BF33" s="647"/>
      <c r="BG33" s="195"/>
      <c r="BH33" s="196"/>
      <c r="BI33" s="653" t="str">
        <f>IF(('Раздел 1 Расчет налога'!CP30-'Раздел 1 Расчет налога'!CP37-'Раздел 1 Сумма налога'!BI27)&lt;0,('Раздел 1 Расчет налога'!CP30-'Раздел 1 Расчет налога'!CP37-'Раздел 1 Сумма налога'!BI27),"")</f>
        <v/>
      </c>
      <c r="BJ33" s="654"/>
      <c r="BK33" s="654"/>
      <c r="BL33" s="654"/>
      <c r="BM33" s="654"/>
      <c r="BN33" s="654"/>
      <c r="BO33" s="654"/>
      <c r="BP33" s="654"/>
      <c r="BQ33" s="654"/>
      <c r="BR33" s="654"/>
      <c r="BS33" s="654"/>
      <c r="BT33" s="654"/>
      <c r="BU33" s="654"/>
      <c r="BV33" s="654"/>
      <c r="BW33" s="654"/>
      <c r="BX33" s="654"/>
      <c r="BY33" s="654"/>
      <c r="BZ33" s="654"/>
      <c r="CA33" s="654"/>
      <c r="CB33" s="654"/>
      <c r="CC33" s="654"/>
      <c r="CD33" s="654"/>
      <c r="CE33" s="654"/>
      <c r="CF33" s="655"/>
    </row>
    <row r="34" spans="1:120" ht="12.75" customHeight="1" x14ac:dyDescent="0.2">
      <c r="A34" s="646"/>
      <c r="B34" s="646"/>
      <c r="C34" s="646"/>
      <c r="D34" s="646"/>
      <c r="E34" s="646"/>
      <c r="F34" s="646"/>
      <c r="G34" s="646"/>
      <c r="H34" s="646"/>
      <c r="I34" s="646"/>
      <c r="J34" s="646"/>
      <c r="K34" s="646"/>
      <c r="L34" s="646"/>
      <c r="M34" s="646"/>
      <c r="N34" s="646"/>
      <c r="O34" s="646"/>
      <c r="P34" s="646"/>
      <c r="Q34" s="646"/>
      <c r="R34" s="646"/>
      <c r="S34" s="646"/>
      <c r="T34" s="646"/>
      <c r="U34" s="646"/>
      <c r="V34" s="646"/>
      <c r="W34" s="646"/>
      <c r="X34" s="646"/>
      <c r="Y34" s="646"/>
      <c r="Z34" s="646"/>
      <c r="AA34" s="646"/>
      <c r="AB34" s="646"/>
      <c r="AC34" s="646"/>
      <c r="AD34" s="646"/>
      <c r="AE34" s="646"/>
      <c r="AF34" s="646"/>
      <c r="AG34" s="646"/>
      <c r="AH34" s="646"/>
      <c r="AI34" s="646"/>
      <c r="AJ34" s="646"/>
      <c r="AK34" s="646"/>
      <c r="AL34" s="646"/>
      <c r="AM34" s="646"/>
      <c r="AN34" s="646"/>
      <c r="AO34" s="646"/>
      <c r="AP34" s="646"/>
      <c r="AQ34" s="646"/>
      <c r="AR34" s="646"/>
      <c r="AS34" s="646"/>
      <c r="AT34" s="646"/>
      <c r="AU34" s="646"/>
      <c r="AV34" s="646"/>
      <c r="AW34" s="646"/>
      <c r="AX34" s="646"/>
      <c r="AY34" s="646"/>
      <c r="AZ34" s="646"/>
      <c r="BA34" s="646"/>
      <c r="BB34" s="646"/>
    </row>
    <row r="36" spans="1:120" ht="17.25" customHeight="1" x14ac:dyDescent="0.2">
      <c r="A36" s="197" t="s">
        <v>114</v>
      </c>
      <c r="BA36" s="647" t="s">
        <v>44</v>
      </c>
      <c r="BB36" s="647"/>
      <c r="BC36" s="647"/>
      <c r="BD36" s="647"/>
      <c r="BE36" s="647"/>
      <c r="BF36" s="647"/>
      <c r="BG36" s="647"/>
      <c r="BH36" s="648"/>
      <c r="BI36" s="652"/>
      <c r="BJ36" s="652"/>
      <c r="BK36" s="652"/>
      <c r="BL36" s="652"/>
      <c r="BM36" s="652"/>
      <c r="BN36" s="652"/>
      <c r="BO36" s="652"/>
      <c r="BP36" s="652"/>
      <c r="BQ36" s="652"/>
      <c r="BR36" s="652"/>
      <c r="BS36" s="652"/>
      <c r="BT36" s="652"/>
      <c r="BU36" s="652"/>
      <c r="BV36" s="652"/>
      <c r="BW36" s="652"/>
      <c r="BX36" s="652"/>
      <c r="BY36" s="652"/>
      <c r="BZ36" s="652"/>
      <c r="CA36" s="652"/>
      <c r="CB36" s="652"/>
      <c r="CC36" s="652"/>
      <c r="CD36" s="652"/>
      <c r="CE36" s="652"/>
      <c r="CF36" s="652"/>
      <c r="CG36" s="652"/>
      <c r="CH36" s="652"/>
      <c r="CI36" s="652"/>
      <c r="CJ36" s="652"/>
      <c r="CK36" s="652"/>
      <c r="CL36" s="652"/>
      <c r="CM36" s="652"/>
      <c r="CN36" s="652"/>
      <c r="CO36" s="652"/>
      <c r="CP36" s="652"/>
      <c r="CQ36" s="652"/>
      <c r="CR36" s="652"/>
      <c r="CS36" s="652"/>
      <c r="CT36" s="652"/>
      <c r="CU36" s="652"/>
      <c r="CV36" s="652"/>
      <c r="CW36" s="652"/>
      <c r="CX36" s="652"/>
      <c r="CY36" s="652"/>
      <c r="CZ36" s="652"/>
      <c r="DA36" s="652"/>
      <c r="DB36" s="652"/>
      <c r="DC36" s="652"/>
      <c r="DD36" s="652"/>
      <c r="DE36" s="652"/>
      <c r="DF36" s="652"/>
      <c r="DG36" s="652"/>
      <c r="DH36" s="652"/>
      <c r="DI36" s="652"/>
      <c r="DJ36" s="652"/>
      <c r="DK36" s="652"/>
      <c r="DL36" s="652"/>
      <c r="DM36" s="652"/>
      <c r="DN36" s="652"/>
      <c r="DO36" s="652"/>
      <c r="DP36" s="652"/>
    </row>
    <row r="38" spans="1:120" ht="10.5" customHeight="1" x14ac:dyDescent="0.2">
      <c r="A38" s="646" t="s">
        <v>133</v>
      </c>
      <c r="B38" s="646"/>
      <c r="C38" s="646"/>
      <c r="D38" s="646"/>
      <c r="E38" s="646"/>
      <c r="F38" s="646"/>
      <c r="G38" s="646"/>
      <c r="H38" s="646"/>
      <c r="I38" s="646"/>
      <c r="J38" s="646"/>
      <c r="K38" s="646"/>
      <c r="L38" s="646"/>
      <c r="M38" s="646"/>
      <c r="N38" s="646"/>
      <c r="O38" s="646"/>
      <c r="P38" s="646"/>
      <c r="Q38" s="646"/>
      <c r="R38" s="646"/>
      <c r="S38" s="646"/>
      <c r="T38" s="646"/>
      <c r="U38" s="646"/>
      <c r="V38" s="646"/>
      <c r="W38" s="646"/>
      <c r="X38" s="646"/>
      <c r="Y38" s="646"/>
      <c r="Z38" s="646"/>
      <c r="AA38" s="646"/>
      <c r="AB38" s="646"/>
      <c r="AC38" s="646"/>
      <c r="AD38" s="646"/>
      <c r="AE38" s="646"/>
      <c r="AF38" s="646"/>
      <c r="AG38" s="646"/>
      <c r="AH38" s="646"/>
      <c r="AI38" s="646"/>
      <c r="AJ38" s="646"/>
      <c r="AK38" s="646"/>
      <c r="AL38" s="646"/>
      <c r="AM38" s="646"/>
      <c r="AN38" s="646"/>
      <c r="AO38" s="646"/>
      <c r="AP38" s="646"/>
      <c r="AQ38" s="646"/>
      <c r="AR38" s="646"/>
      <c r="AS38" s="646"/>
      <c r="AT38" s="646"/>
      <c r="AU38" s="646"/>
      <c r="AV38" s="646"/>
      <c r="AW38" s="646"/>
      <c r="AX38" s="646"/>
      <c r="AY38" s="646"/>
      <c r="AZ38" s="646"/>
      <c r="BA38" s="193"/>
      <c r="BB38" s="193"/>
      <c r="BC38" s="193"/>
      <c r="BD38" s="193"/>
      <c r="BE38" s="193"/>
      <c r="BF38" s="193"/>
      <c r="BG38" s="193"/>
      <c r="BH38" s="193"/>
      <c r="BI38" s="194"/>
      <c r="BJ38" s="194"/>
      <c r="BK38" s="194"/>
      <c r="BL38" s="194"/>
      <c r="BM38" s="194"/>
      <c r="BN38" s="194"/>
      <c r="BO38" s="194"/>
      <c r="BP38" s="194"/>
      <c r="BQ38" s="194"/>
      <c r="BR38" s="194"/>
      <c r="BS38" s="194"/>
      <c r="BT38" s="194"/>
      <c r="BU38" s="194"/>
      <c r="BV38" s="194"/>
      <c r="BW38" s="194"/>
      <c r="BX38" s="194"/>
      <c r="BY38" s="194"/>
      <c r="BZ38" s="194"/>
      <c r="CA38" s="194"/>
      <c r="CB38" s="194"/>
      <c r="CC38" s="194"/>
      <c r="CD38" s="194"/>
      <c r="CE38" s="194"/>
      <c r="CF38" s="194"/>
      <c r="CG38" s="194"/>
      <c r="CH38" s="194"/>
      <c r="CI38" s="194"/>
      <c r="CJ38" s="194"/>
      <c r="CK38" s="194"/>
      <c r="CL38" s="194"/>
      <c r="CM38" s="194"/>
      <c r="CN38" s="194"/>
      <c r="CO38" s="194"/>
      <c r="CP38" s="194"/>
      <c r="CQ38" s="194"/>
      <c r="CR38" s="194"/>
      <c r="CS38" s="194"/>
      <c r="CT38" s="194"/>
      <c r="CU38" s="194"/>
      <c r="CV38" s="194"/>
      <c r="CW38" s="194"/>
      <c r="CX38" s="194"/>
      <c r="CY38" s="194"/>
      <c r="CZ38" s="194"/>
      <c r="DA38" s="194"/>
      <c r="DB38" s="194"/>
      <c r="DC38" s="194"/>
      <c r="DD38" s="194"/>
      <c r="DE38" s="194"/>
      <c r="DF38" s="194"/>
      <c r="DG38" s="194"/>
      <c r="DH38" s="194"/>
      <c r="DI38" s="194"/>
      <c r="DJ38" s="194"/>
      <c r="DK38" s="194"/>
      <c r="DL38" s="194"/>
      <c r="DM38" s="194"/>
      <c r="DN38" s="194"/>
      <c r="DO38" s="194"/>
      <c r="DP38" s="194"/>
    </row>
    <row r="39" spans="1:120" ht="17.25" customHeight="1" x14ac:dyDescent="0.2">
      <c r="A39" s="646"/>
      <c r="B39" s="646"/>
      <c r="C39" s="646"/>
      <c r="D39" s="646"/>
      <c r="E39" s="646"/>
      <c r="F39" s="646"/>
      <c r="G39" s="646"/>
      <c r="H39" s="646"/>
      <c r="I39" s="646"/>
      <c r="J39" s="646"/>
      <c r="K39" s="646"/>
      <c r="L39" s="646"/>
      <c r="M39" s="646"/>
      <c r="N39" s="646"/>
      <c r="O39" s="646"/>
      <c r="P39" s="646"/>
      <c r="Q39" s="646"/>
      <c r="R39" s="646"/>
      <c r="S39" s="646"/>
      <c r="T39" s="646"/>
      <c r="U39" s="646"/>
      <c r="V39" s="646"/>
      <c r="W39" s="646"/>
      <c r="X39" s="646"/>
      <c r="Y39" s="646"/>
      <c r="Z39" s="646"/>
      <c r="AA39" s="646"/>
      <c r="AB39" s="646"/>
      <c r="AC39" s="646"/>
      <c r="AD39" s="646"/>
      <c r="AE39" s="646"/>
      <c r="AF39" s="646"/>
      <c r="AG39" s="646"/>
      <c r="AH39" s="646"/>
      <c r="AI39" s="646"/>
      <c r="AJ39" s="646"/>
      <c r="AK39" s="646"/>
      <c r="AL39" s="646"/>
      <c r="AM39" s="646"/>
      <c r="AN39" s="646"/>
      <c r="AO39" s="646"/>
      <c r="AP39" s="646"/>
      <c r="AQ39" s="646"/>
      <c r="AR39" s="646"/>
      <c r="AS39" s="646"/>
      <c r="AT39" s="646"/>
      <c r="AU39" s="646"/>
      <c r="AV39" s="646"/>
      <c r="AW39" s="646"/>
      <c r="AX39" s="646"/>
      <c r="AY39" s="646"/>
      <c r="AZ39" s="646"/>
      <c r="BA39" s="647" t="s">
        <v>45</v>
      </c>
      <c r="BB39" s="647"/>
      <c r="BC39" s="647"/>
      <c r="BD39" s="647"/>
      <c r="BE39" s="647"/>
      <c r="BF39" s="647"/>
      <c r="BG39" s="647"/>
      <c r="BH39" s="648"/>
      <c r="BI39" s="653"/>
      <c r="BJ39" s="654"/>
      <c r="BK39" s="654"/>
      <c r="BL39" s="654"/>
      <c r="BM39" s="654"/>
      <c r="BN39" s="654"/>
      <c r="BO39" s="654"/>
      <c r="BP39" s="654"/>
      <c r="BQ39" s="654"/>
      <c r="BR39" s="654"/>
      <c r="BS39" s="654"/>
      <c r="BT39" s="654"/>
      <c r="BU39" s="654"/>
      <c r="BV39" s="654"/>
      <c r="BW39" s="654"/>
      <c r="BX39" s="654"/>
      <c r="BY39" s="654"/>
      <c r="BZ39" s="654"/>
      <c r="CA39" s="654"/>
      <c r="CB39" s="654"/>
      <c r="CC39" s="654"/>
      <c r="CD39" s="654"/>
      <c r="CE39" s="654"/>
      <c r="CF39" s="655"/>
    </row>
    <row r="40" spans="1:120" ht="10.5" customHeight="1" x14ac:dyDescent="0.2">
      <c r="A40" s="646"/>
      <c r="B40" s="646"/>
      <c r="C40" s="646"/>
      <c r="D40" s="646"/>
      <c r="E40" s="646"/>
      <c r="F40" s="646"/>
      <c r="G40" s="646"/>
      <c r="H40" s="646"/>
      <c r="I40" s="646"/>
      <c r="J40" s="646"/>
      <c r="K40" s="646"/>
      <c r="L40" s="646"/>
      <c r="M40" s="646"/>
      <c r="N40" s="646"/>
      <c r="O40" s="646"/>
      <c r="P40" s="646"/>
      <c r="Q40" s="646"/>
      <c r="R40" s="646"/>
      <c r="S40" s="646"/>
      <c r="T40" s="646"/>
      <c r="U40" s="646"/>
      <c r="V40" s="646"/>
      <c r="W40" s="646"/>
      <c r="X40" s="646"/>
      <c r="Y40" s="646"/>
      <c r="Z40" s="646"/>
      <c r="AA40" s="646"/>
      <c r="AB40" s="646"/>
      <c r="AC40" s="646"/>
      <c r="AD40" s="646"/>
      <c r="AE40" s="646"/>
      <c r="AF40" s="646"/>
      <c r="AG40" s="646"/>
      <c r="AH40" s="646"/>
      <c r="AI40" s="646"/>
      <c r="AJ40" s="646"/>
      <c r="AK40" s="646"/>
      <c r="AL40" s="646"/>
      <c r="AM40" s="646"/>
      <c r="AN40" s="646"/>
      <c r="AO40" s="646"/>
      <c r="AP40" s="646"/>
      <c r="AQ40" s="646"/>
      <c r="AR40" s="646"/>
      <c r="AS40" s="646"/>
      <c r="AT40" s="646"/>
      <c r="AU40" s="646"/>
      <c r="AV40" s="646"/>
      <c r="AW40" s="646"/>
      <c r="AX40" s="646"/>
      <c r="AY40" s="646"/>
      <c r="AZ40" s="646"/>
    </row>
    <row r="63" spans="1:120" ht="13.5" customHeight="1" x14ac:dyDescent="0.2"/>
    <row r="64" spans="1:120" s="168" customFormat="1" ht="12.75" x14ac:dyDescent="0.2">
      <c r="A64" s="657" t="s">
        <v>118</v>
      </c>
      <c r="B64" s="657"/>
      <c r="C64" s="657"/>
      <c r="D64" s="657"/>
      <c r="E64" s="657"/>
      <c r="F64" s="657"/>
      <c r="G64" s="657"/>
      <c r="H64" s="657"/>
      <c r="I64" s="657"/>
      <c r="J64" s="657"/>
      <c r="K64" s="657"/>
      <c r="L64" s="657"/>
      <c r="M64" s="657"/>
      <c r="N64" s="657"/>
      <c r="O64" s="657"/>
      <c r="P64" s="657"/>
      <c r="Q64" s="657"/>
      <c r="R64" s="657"/>
      <c r="S64" s="657"/>
      <c r="T64" s="657"/>
      <c r="U64" s="657"/>
      <c r="V64" s="657"/>
      <c r="W64" s="657"/>
      <c r="X64" s="657"/>
      <c r="Y64" s="657"/>
      <c r="Z64" s="657"/>
      <c r="AA64" s="657"/>
      <c r="AB64" s="657"/>
      <c r="AC64" s="657"/>
      <c r="AD64" s="657"/>
      <c r="AE64" s="657"/>
      <c r="AF64" s="657"/>
      <c r="AG64" s="657"/>
      <c r="AH64" s="657"/>
      <c r="AI64" s="657"/>
      <c r="AJ64" s="657"/>
      <c r="AK64" s="657"/>
      <c r="AL64" s="657"/>
      <c r="AM64" s="657"/>
      <c r="AN64" s="657"/>
      <c r="AO64" s="657"/>
      <c r="AP64" s="657"/>
      <c r="AQ64" s="657"/>
      <c r="AR64" s="657"/>
      <c r="AS64" s="657"/>
      <c r="AT64" s="657"/>
      <c r="AU64" s="657"/>
      <c r="AV64" s="657"/>
      <c r="AW64" s="657"/>
      <c r="AX64" s="657"/>
      <c r="AY64" s="657"/>
      <c r="AZ64" s="657"/>
      <c r="BA64" s="657"/>
      <c r="BB64" s="657"/>
      <c r="BC64" s="657"/>
      <c r="BD64" s="657"/>
      <c r="BE64" s="657"/>
      <c r="BF64" s="657"/>
      <c r="BG64" s="657"/>
      <c r="BH64" s="657"/>
      <c r="BI64" s="657"/>
      <c r="BJ64" s="657"/>
      <c r="BK64" s="657"/>
      <c r="BL64" s="657"/>
      <c r="BM64" s="657"/>
      <c r="BN64" s="657"/>
      <c r="BO64" s="657"/>
      <c r="BP64" s="657"/>
      <c r="BQ64" s="657"/>
      <c r="BR64" s="657"/>
      <c r="BS64" s="657"/>
      <c r="BT64" s="657"/>
      <c r="BU64" s="657"/>
      <c r="BV64" s="657"/>
      <c r="BW64" s="657"/>
      <c r="BX64" s="657"/>
      <c r="BY64" s="657"/>
      <c r="BZ64" s="657"/>
      <c r="CA64" s="657"/>
      <c r="CB64" s="657"/>
      <c r="CC64" s="657"/>
      <c r="CD64" s="657"/>
      <c r="CE64" s="657"/>
      <c r="CF64" s="657"/>
      <c r="CG64" s="657"/>
      <c r="CH64" s="657"/>
      <c r="CI64" s="657"/>
      <c r="CJ64" s="657"/>
      <c r="CK64" s="657"/>
      <c r="CL64" s="657"/>
      <c r="CM64" s="657"/>
      <c r="CN64" s="657"/>
      <c r="CO64" s="657"/>
      <c r="CP64" s="657"/>
      <c r="CQ64" s="657"/>
      <c r="CR64" s="657"/>
      <c r="CS64" s="657"/>
      <c r="CT64" s="657"/>
      <c r="CU64" s="657"/>
      <c r="CV64" s="657"/>
      <c r="CW64" s="657"/>
      <c r="CX64" s="657"/>
      <c r="CY64" s="657"/>
      <c r="CZ64" s="657"/>
      <c r="DA64" s="657"/>
      <c r="DB64" s="657"/>
      <c r="DC64" s="657"/>
      <c r="DD64" s="657"/>
      <c r="DE64" s="657"/>
      <c r="DF64" s="657"/>
      <c r="DG64" s="657"/>
      <c r="DH64" s="657"/>
      <c r="DI64" s="657"/>
      <c r="DJ64" s="657"/>
      <c r="DK64" s="657"/>
      <c r="DL64" s="657"/>
      <c r="DM64" s="657"/>
      <c r="DN64" s="657"/>
      <c r="DO64" s="657"/>
      <c r="DP64" s="657"/>
    </row>
    <row r="65" spans="1:120" s="168" customFormat="1" ht="6" customHeight="1" x14ac:dyDescent="0.2">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649"/>
      <c r="AE65" s="649"/>
      <c r="AF65" s="649"/>
      <c r="AG65" s="649"/>
      <c r="AH65" s="649"/>
      <c r="AI65" s="649"/>
      <c r="AJ65" s="649"/>
      <c r="AK65" s="649"/>
      <c r="AL65" s="649"/>
      <c r="AM65" s="649"/>
      <c r="AN65" s="649"/>
      <c r="AO65" s="649"/>
      <c r="AP65" s="649"/>
      <c r="AQ65" s="649"/>
      <c r="AR65" s="649"/>
      <c r="AS65" s="649"/>
      <c r="AT65" s="649"/>
      <c r="AU65" s="649"/>
      <c r="AV65" s="151"/>
      <c r="AW65" s="151"/>
      <c r="AX65" s="151"/>
      <c r="AY65" s="151"/>
      <c r="AZ65" s="151"/>
      <c r="BA65" s="151"/>
      <c r="BB65" s="151"/>
      <c r="BC65" s="151"/>
      <c r="BD65" s="151"/>
      <c r="BE65" s="151"/>
      <c r="BF65" s="151"/>
      <c r="BG65" s="151"/>
      <c r="BH65" s="151"/>
      <c r="BI65" s="151"/>
      <c r="BJ65" s="151"/>
      <c r="BK65" s="151"/>
      <c r="BL65" s="151"/>
      <c r="BM65" s="151"/>
      <c r="BN65" s="151"/>
      <c r="BO65" s="151"/>
      <c r="BP65" s="651"/>
      <c r="BQ65" s="651"/>
      <c r="BR65" s="651"/>
      <c r="BS65" s="651"/>
      <c r="BT65" s="651"/>
      <c r="BU65" s="651"/>
      <c r="BV65" s="651"/>
      <c r="BW65" s="651"/>
      <c r="BX65" s="651"/>
      <c r="BY65" s="651"/>
      <c r="BZ65" s="651"/>
      <c r="CA65" s="651"/>
      <c r="CB65" s="651"/>
      <c r="CC65" s="651"/>
      <c r="CD65" s="651"/>
      <c r="CE65" s="651"/>
      <c r="CF65" s="651"/>
      <c r="CG65" s="198"/>
      <c r="CH65" s="151"/>
      <c r="CI65" s="151"/>
      <c r="CJ65" s="151"/>
      <c r="CK65" s="150"/>
      <c r="CL65" s="151"/>
      <c r="CM65" s="151"/>
      <c r="CN65" s="151"/>
      <c r="CO65" s="151"/>
      <c r="CP65" s="151"/>
      <c r="CQ65" s="151"/>
      <c r="CR65" s="151"/>
      <c r="CS65" s="151"/>
      <c r="CT65" s="151"/>
      <c r="CU65" s="151"/>
      <c r="CV65" s="151"/>
      <c r="CW65" s="151"/>
      <c r="CX65" s="151"/>
      <c r="CY65" s="151"/>
      <c r="CZ65" s="151"/>
      <c r="DA65" s="151"/>
      <c r="DB65" s="151"/>
      <c r="DC65" s="151"/>
      <c r="DD65" s="151"/>
      <c r="DE65" s="151"/>
      <c r="DF65" s="151"/>
      <c r="DG65" s="151"/>
      <c r="DH65" s="151"/>
      <c r="DI65" s="151"/>
      <c r="DJ65" s="151"/>
      <c r="DK65" s="151"/>
      <c r="DL65" s="151"/>
      <c r="DM65" s="151"/>
      <c r="DN65" s="151"/>
      <c r="DO65" s="151"/>
      <c r="DP65" s="151"/>
    </row>
    <row r="66" spans="1:120" s="168" customFormat="1" ht="9" customHeight="1" x14ac:dyDescent="0.2">
      <c r="A66" s="656"/>
      <c r="B66" s="656"/>
      <c r="C66" s="656"/>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650"/>
      <c r="AE66" s="650"/>
      <c r="AF66" s="650"/>
      <c r="AG66" s="650"/>
      <c r="AH66" s="650"/>
      <c r="AI66" s="650"/>
      <c r="AJ66" s="650"/>
      <c r="AK66" s="650"/>
      <c r="AL66" s="650"/>
      <c r="AM66" s="650"/>
      <c r="AN66" s="650"/>
      <c r="AO66" s="650"/>
      <c r="AP66" s="650"/>
      <c r="AQ66" s="650"/>
      <c r="AR66" s="650"/>
      <c r="AS66" s="650"/>
      <c r="AT66" s="650"/>
      <c r="AU66" s="650"/>
      <c r="AV66" s="199" t="s">
        <v>119</v>
      </c>
      <c r="AW66" s="151"/>
      <c r="AX66" s="151"/>
      <c r="AY66" s="151"/>
      <c r="AZ66" s="151"/>
      <c r="BA66" s="151"/>
      <c r="BB66" s="151"/>
      <c r="BC66" s="151"/>
      <c r="BD66" s="151"/>
      <c r="BE66" s="151"/>
      <c r="BF66" s="151"/>
      <c r="BG66" s="151"/>
      <c r="BH66" s="151"/>
      <c r="BI66" s="151"/>
      <c r="BJ66" s="151"/>
      <c r="BK66" s="151"/>
      <c r="BL66" s="151"/>
      <c r="BM66" s="151"/>
      <c r="BN66" s="151"/>
      <c r="BO66" s="151"/>
      <c r="BP66" s="650"/>
      <c r="BQ66" s="650"/>
      <c r="BR66" s="650"/>
      <c r="BS66" s="650"/>
      <c r="BT66" s="650"/>
      <c r="BU66" s="650"/>
      <c r="BV66" s="650"/>
      <c r="BW66" s="650"/>
      <c r="BX66" s="650"/>
      <c r="BY66" s="650"/>
      <c r="BZ66" s="650"/>
      <c r="CA66" s="650"/>
      <c r="CB66" s="650"/>
      <c r="CC66" s="650"/>
      <c r="CD66" s="650"/>
      <c r="CE66" s="650"/>
      <c r="CF66" s="650"/>
      <c r="CG66" s="199" t="s">
        <v>120</v>
      </c>
      <c r="CH66" s="150"/>
      <c r="CI66" s="151"/>
      <c r="CJ66" s="151"/>
      <c r="CK66" s="150"/>
      <c r="CL66" s="151"/>
      <c r="CM66" s="151"/>
      <c r="CN66" s="151"/>
      <c r="CO66" s="151"/>
      <c r="CP66" s="151"/>
      <c r="CQ66" s="151"/>
      <c r="CR66" s="151"/>
      <c r="CS66" s="151"/>
      <c r="CT66" s="151"/>
      <c r="CU66" s="151"/>
      <c r="CV66" s="151"/>
      <c r="CW66" s="151"/>
      <c r="CX66" s="151"/>
      <c r="CY66" s="151"/>
      <c r="CZ66" s="151"/>
      <c r="DA66" s="151"/>
      <c r="DB66" s="151"/>
      <c r="DC66" s="151"/>
      <c r="DD66" s="151"/>
      <c r="DE66" s="151"/>
      <c r="DF66" s="151"/>
      <c r="DG66" s="151"/>
      <c r="DH66" s="151"/>
      <c r="DI66" s="151"/>
      <c r="DJ66" s="151"/>
      <c r="DK66" s="151"/>
      <c r="DL66" s="151"/>
      <c r="DM66" s="151"/>
      <c r="DN66" s="656"/>
      <c r="DO66" s="656"/>
      <c r="DP66" s="656"/>
    </row>
    <row r="67" spans="1:120" s="182" customFormat="1" ht="5.25" customHeight="1" x14ac:dyDescent="0.2">
      <c r="A67" s="656"/>
      <c r="B67" s="656"/>
      <c r="C67" s="656"/>
      <c r="DN67" s="656"/>
      <c r="DO67" s="656"/>
      <c r="DP67" s="656"/>
    </row>
  </sheetData>
  <sheetProtection password="9545" sheet="1" objects="1" scenarios="1" selectLockedCells="1" selectUnlockedCells="1"/>
  <customSheetViews>
    <customSheetView guid="{6FC1B69A-BC8B-4604-944B-6372D0B618C1}" showPageBreaks="1" showGridLines="0" fitToPage="1" view="pageBreakPreview" showRuler="0" topLeftCell="A14">
      <selection activeCell="BI33" sqref="BI33:CF33"/>
      <pageMargins left="0.19685039370078741" right="0.19685039370078741" top="0.19685039370078741" bottom="0.19685039370078741" header="0" footer="0"/>
      <printOptions horizontalCentered="1" verticalCentered="1"/>
      <pageSetup paperSize="9" orientation="portrait" r:id="rId1"/>
      <headerFooter alignWithMargins="0"/>
    </customSheetView>
    <customSheetView guid="{6E2ACC73-2521-441F-B10D-4DAD28BFFDFA}" showPageBreaks="1" showGridLines="0" fitToPage="1" view="pageBreakPreview" topLeftCell="A14">
      <selection activeCell="BI33" sqref="BI33:CF33"/>
      <pageMargins left="0.19685039370078741" right="0.19685039370078741" top="0.19685039370078741" bottom="0.19685039370078741" header="0" footer="0"/>
      <printOptions horizontalCentered="1" verticalCentered="1"/>
      <pageSetup paperSize="9" scale="98" orientation="portrait" r:id="rId2"/>
      <headerFooter alignWithMargins="0"/>
    </customSheetView>
  </customSheetViews>
  <mergeCells count="120">
    <mergeCell ref="BR1:BT2"/>
    <mergeCell ref="A7:DP7"/>
    <mergeCell ref="AQ4:AS4"/>
    <mergeCell ref="AT1:AV2"/>
    <mergeCell ref="AC4:AJ4"/>
    <mergeCell ref="AK4:AM4"/>
    <mergeCell ref="AT4:AV4"/>
    <mergeCell ref="BL4:BQ4"/>
    <mergeCell ref="BC4:BE4"/>
    <mergeCell ref="DN18:DP18"/>
    <mergeCell ref="BU16:BW16"/>
    <mergeCell ref="CM16:CO16"/>
    <mergeCell ref="DE18:DG18"/>
    <mergeCell ref="CG16:CI16"/>
    <mergeCell ref="CJ16:CL16"/>
    <mergeCell ref="CJ18:CL18"/>
    <mergeCell ref="DH18:DJ18"/>
    <mergeCell ref="CY18:DA18"/>
    <mergeCell ref="DK18:DM18"/>
    <mergeCell ref="CM18:CO18"/>
    <mergeCell ref="CD16:CF16"/>
    <mergeCell ref="BI11:DP11"/>
    <mergeCell ref="A11:AZ11"/>
    <mergeCell ref="AK1:AM2"/>
    <mergeCell ref="AZ4:BB4"/>
    <mergeCell ref="A9:DP9"/>
    <mergeCell ref="AN4:AP4"/>
    <mergeCell ref="AN1:AP2"/>
    <mergeCell ref="AQ1:AS2"/>
    <mergeCell ref="AW1:AY2"/>
    <mergeCell ref="AW4:AY4"/>
    <mergeCell ref="A1:C1"/>
    <mergeCell ref="Y1:AA1"/>
    <mergeCell ref="A8:DP8"/>
    <mergeCell ref="BX4:BZ4"/>
    <mergeCell ref="BL1:BN2"/>
    <mergeCell ref="BF1:BH2"/>
    <mergeCell ref="BI1:BK2"/>
    <mergeCell ref="AZ1:BB2"/>
    <mergeCell ref="AC1:AJ1"/>
    <mergeCell ref="BC1:BE2"/>
    <mergeCell ref="BF4:BH4"/>
    <mergeCell ref="BO1:BQ2"/>
    <mergeCell ref="BI4:BK4"/>
    <mergeCell ref="BU4:BW4"/>
    <mergeCell ref="A20:AZ21"/>
    <mergeCell ref="BL16:BN16"/>
    <mergeCell ref="BX16:BZ16"/>
    <mergeCell ref="BA16:BH16"/>
    <mergeCell ref="A18:AE18"/>
    <mergeCell ref="BA18:BH18"/>
    <mergeCell ref="A16:AE16"/>
    <mergeCell ref="BL18:BN18"/>
    <mergeCell ref="A13:AZ15"/>
    <mergeCell ref="BI18:BK18"/>
    <mergeCell ref="BI16:BK16"/>
    <mergeCell ref="BI14:BK14"/>
    <mergeCell ref="BA14:BH14"/>
    <mergeCell ref="BI23:CF23"/>
    <mergeCell ref="BA11:BH11"/>
    <mergeCell ref="BX18:BZ18"/>
    <mergeCell ref="BO18:BQ18"/>
    <mergeCell ref="BO16:BQ16"/>
    <mergeCell ref="BR4:BT4"/>
    <mergeCell ref="CH25:DD25"/>
    <mergeCell ref="DB36:DD36"/>
    <mergeCell ref="CV18:CX18"/>
    <mergeCell ref="CD18:CF18"/>
    <mergeCell ref="BI25:CF25"/>
    <mergeCell ref="CH27:DD27"/>
    <mergeCell ref="DB18:DD18"/>
    <mergeCell ref="CP18:CR18"/>
    <mergeCell ref="CS18:CU18"/>
    <mergeCell ref="CH23:DD23"/>
    <mergeCell ref="CA16:CC16"/>
    <mergeCell ref="BR16:BT16"/>
    <mergeCell ref="BR18:BT18"/>
    <mergeCell ref="BU18:BW18"/>
    <mergeCell ref="CA18:CC18"/>
    <mergeCell ref="CD36:CF36"/>
    <mergeCell ref="CG18:CI18"/>
    <mergeCell ref="BI33:CF33"/>
    <mergeCell ref="DN66:DP67"/>
    <mergeCell ref="A64:DP64"/>
    <mergeCell ref="A66:C67"/>
    <mergeCell ref="DK36:DM36"/>
    <mergeCell ref="CP36:CR36"/>
    <mergeCell ref="CV36:CX36"/>
    <mergeCell ref="DN36:DP36"/>
    <mergeCell ref="CA36:CC36"/>
    <mergeCell ref="CG36:CI36"/>
    <mergeCell ref="CJ36:CL36"/>
    <mergeCell ref="BA39:BH39"/>
    <mergeCell ref="A38:AZ40"/>
    <mergeCell ref="DH36:DJ36"/>
    <mergeCell ref="BU36:BW36"/>
    <mergeCell ref="D23:AZ23"/>
    <mergeCell ref="D25:AZ25"/>
    <mergeCell ref="A29:BB31"/>
    <mergeCell ref="BA25:BH25"/>
    <mergeCell ref="BA23:BH23"/>
    <mergeCell ref="A32:BB34"/>
    <mergeCell ref="AD65:AU66"/>
    <mergeCell ref="BP65:CF66"/>
    <mergeCell ref="DE36:DG36"/>
    <mergeCell ref="CS36:CU36"/>
    <mergeCell ref="BA36:BH36"/>
    <mergeCell ref="BI36:BK36"/>
    <mergeCell ref="BI39:CF39"/>
    <mergeCell ref="CY36:DA36"/>
    <mergeCell ref="CM36:CO36"/>
    <mergeCell ref="BL36:BN36"/>
    <mergeCell ref="BA27:BH27"/>
    <mergeCell ref="BI27:CF27"/>
    <mergeCell ref="BX36:BZ36"/>
    <mergeCell ref="BO36:BQ36"/>
    <mergeCell ref="BC33:BF33"/>
    <mergeCell ref="BC30:BF30"/>
    <mergeCell ref="BI30:CF30"/>
    <mergeCell ref="BR36:BT36"/>
  </mergeCells>
  <phoneticPr fontId="7" type="noConversion"/>
  <hyperlinks>
    <hyperlink ref="A18:AE18" r:id="rId3" tooltip="Перейдите по ссылке" display="Код бюджетной классификации"/>
    <hyperlink ref="A20:AZ21" r:id="rId4" display="Сумма авансового платежа по налогу, исчисленная к уплате за:"/>
  </hyperlinks>
  <printOptions horizontalCentered="1" verticalCentered="1"/>
  <pageMargins left="0.19685039370078741" right="0.19685039370078741" top="0.19685039370078741" bottom="0.19685039370078741" header="0" footer="0"/>
  <pageSetup paperSize="9" orientation="portrait" r:id="rId5"/>
  <headerFooter alignWithMargins="0"/>
  <ignoredErrors>
    <ignoredError sqref="BR4:BZ4 BI14 BA14 BA16 BA18 BA23 BA25 BA27 BC30 BC33 BA36 BA39 BI18:DP18" numberStoredAsText="1"/>
  </ignoredErrors>
  <drawing r:id="rId6"/>
  <legacyDrawing r:id="rId7"/>
  <oleObjects>
    <mc:AlternateContent xmlns:mc="http://schemas.openxmlformats.org/markup-compatibility/2006">
      <mc:Choice Requires="x14">
        <oleObject progId="CorelBarCode.9" shapeId="4097" r:id="rId8">
          <objectPr defaultSize="0" autoPict="0" r:id="rId9">
            <anchor moveWithCells="1">
              <from>
                <xdr:col>4</xdr:col>
                <xdr:colOff>38100</xdr:colOff>
                <xdr:row>0</xdr:row>
                <xdr:rowOff>9525</xdr:rowOff>
              </from>
              <to>
                <xdr:col>23</xdr:col>
                <xdr:colOff>47625</xdr:colOff>
                <xdr:row>3</xdr:row>
                <xdr:rowOff>190500</xdr:rowOff>
              </to>
            </anchor>
          </objectPr>
        </oleObject>
      </mc:Choice>
      <mc:Fallback>
        <oleObject progId="CorelBarCode.9" shapeId="4097" r:id="rId8"/>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0" enableFormatConditionsCalculation="0">
    <tabColor indexed="53"/>
    <pageSetUpPr fitToPage="1"/>
  </sheetPr>
  <dimension ref="A1:DP65"/>
  <sheetViews>
    <sheetView showGridLines="0" showRowColHeaders="0" zoomScaleNormal="100" zoomScaleSheetLayoutView="100" workbookViewId="0">
      <selection activeCell="CP16" sqref="CP16:DM16"/>
    </sheetView>
  </sheetViews>
  <sheetFormatPr defaultColWidth="0.85546875" defaultRowHeight="12" x14ac:dyDescent="0.2"/>
  <cols>
    <col min="1" max="16384" width="0.85546875" style="150"/>
  </cols>
  <sheetData>
    <row r="1" spans="1:120" s="182" customFormat="1" ht="14.25" customHeight="1" x14ac:dyDescent="0.2">
      <c r="A1" s="671"/>
      <c r="B1" s="671"/>
      <c r="C1" s="671"/>
      <c r="D1" s="181"/>
      <c r="E1" s="181"/>
      <c r="F1" s="181"/>
      <c r="G1" s="181"/>
      <c r="H1" s="181"/>
      <c r="I1" s="181"/>
      <c r="J1" s="181"/>
      <c r="K1" s="181"/>
      <c r="L1" s="181"/>
      <c r="M1" s="181"/>
      <c r="N1" s="181"/>
      <c r="O1" s="181"/>
      <c r="P1" s="181"/>
      <c r="Q1" s="181"/>
      <c r="R1" s="181"/>
      <c r="S1" s="181"/>
      <c r="T1" s="181"/>
      <c r="U1" s="181"/>
      <c r="Y1" s="671"/>
      <c r="Z1" s="671"/>
      <c r="AA1" s="671"/>
      <c r="AC1" s="672" t="s">
        <v>69</v>
      </c>
      <c r="AD1" s="672"/>
      <c r="AE1" s="672"/>
      <c r="AF1" s="672"/>
      <c r="AG1" s="672"/>
      <c r="AH1" s="672"/>
      <c r="AI1" s="672"/>
      <c r="AJ1" s="672"/>
      <c r="AK1" s="667">
        <f>IF(ISBLANK('Титул Декларации'!AK1),"",'Титул Декларации'!AK1)</f>
        <v>5</v>
      </c>
      <c r="AL1" s="667"/>
      <c r="AM1" s="667"/>
      <c r="AN1" s="667">
        <f>IF(ISBLANK('Титул Декларации'!AN1),"",'Титул Декларации'!AN1)</f>
        <v>0</v>
      </c>
      <c r="AO1" s="667"/>
      <c r="AP1" s="667"/>
      <c r="AQ1" s="667">
        <f>IF(ISBLANK('Титул Декларации'!AQ1),"",'Титул Декларации'!AQ1)</f>
        <v>1</v>
      </c>
      <c r="AR1" s="667"/>
      <c r="AS1" s="667"/>
      <c r="AT1" s="667">
        <f>IF(ISBLANK('Титул Декларации'!AT1),"",'Титул Декларации'!AT1)</f>
        <v>8</v>
      </c>
      <c r="AU1" s="667"/>
      <c r="AV1" s="667"/>
      <c r="AW1" s="667">
        <f>IF(ISBLANK('Титул Декларации'!AW1),"",'Титул Декларации'!AW1)</f>
        <v>0</v>
      </c>
      <c r="AX1" s="667"/>
      <c r="AY1" s="667"/>
      <c r="AZ1" s="667">
        <f>IF(ISBLANK('Титул Декларации'!AZ1),"",'Титул Декларации'!AZ1)</f>
        <v>5</v>
      </c>
      <c r="BA1" s="667"/>
      <c r="BB1" s="667"/>
      <c r="BC1" s="667">
        <f>IF(ISBLANK('Титул Декларации'!BC1),"",'Титул Декларации'!BC1)</f>
        <v>0</v>
      </c>
      <c r="BD1" s="667"/>
      <c r="BE1" s="667"/>
      <c r="BF1" s="667" t="str">
        <f>IF(ISBLANK('Титул Декларации'!BF1),"",'Титул Декларации'!BF1)</f>
        <v>1</v>
      </c>
      <c r="BG1" s="667"/>
      <c r="BH1" s="667"/>
      <c r="BI1" s="667">
        <f>IF(ISBLANK('Титул Декларации'!BI1),"",'Титул Декларации'!BI1)</f>
        <v>1</v>
      </c>
      <c r="BJ1" s="667"/>
      <c r="BK1" s="667"/>
      <c r="BL1" s="667" t="str">
        <f>IF(ISBLANK('Титул Декларации'!BL1),"",'Титул Декларации'!BL1)</f>
        <v>1</v>
      </c>
      <c r="BM1" s="667"/>
      <c r="BN1" s="667"/>
      <c r="BO1" s="667" t="str">
        <f>IF(ISBLANK('Титул Декларации'!BO1),"",'Титул Декларации'!BO1)</f>
        <v>1</v>
      </c>
      <c r="BP1" s="667"/>
      <c r="BQ1" s="667"/>
      <c r="BR1" s="667" t="str">
        <f>IF(ISBLANK('Титул Декларации'!BR1),"",'Титул Декларации'!BR1)</f>
        <v>1</v>
      </c>
      <c r="BS1" s="667"/>
      <c r="BT1" s="667"/>
      <c r="BW1" s="181"/>
      <c r="BX1" s="181"/>
      <c r="BY1" s="181"/>
      <c r="BZ1" s="181"/>
      <c r="CA1" s="181"/>
      <c r="CB1" s="181"/>
      <c r="CC1" s="181"/>
      <c r="CD1" s="181"/>
      <c r="CE1" s="181"/>
      <c r="CF1" s="181"/>
      <c r="CG1" s="181"/>
      <c r="CH1" s="181"/>
      <c r="CJ1" s="183"/>
      <c r="CK1" s="183"/>
      <c r="CL1" s="183"/>
      <c r="CM1" s="183"/>
      <c r="CN1" s="183"/>
      <c r="CO1" s="183"/>
      <c r="CP1" s="183"/>
      <c r="CQ1" s="183"/>
      <c r="CS1" s="184"/>
      <c r="CT1" s="184"/>
      <c r="CU1" s="184"/>
      <c r="CV1" s="184"/>
      <c r="CW1" s="184"/>
      <c r="CX1" s="184"/>
      <c r="CY1" s="184"/>
      <c r="CZ1" s="184"/>
      <c r="DA1" s="184"/>
      <c r="DB1" s="184"/>
      <c r="DC1" s="184"/>
      <c r="DD1" s="184"/>
      <c r="DE1" s="184"/>
      <c r="DF1" s="184"/>
      <c r="DG1" s="184"/>
      <c r="DH1" s="184"/>
      <c r="DI1" s="184"/>
      <c r="DJ1" s="184"/>
      <c r="DK1" s="184"/>
      <c r="DL1" s="184"/>
      <c r="DM1" s="184"/>
      <c r="DN1" s="184"/>
      <c r="DO1" s="184"/>
      <c r="DP1" s="185"/>
    </row>
    <row r="2" spans="1:120" s="182" customFormat="1" ht="3" customHeight="1" x14ac:dyDescent="0.2">
      <c r="A2" s="186"/>
      <c r="B2" s="186"/>
      <c r="C2" s="186"/>
      <c r="D2" s="181"/>
      <c r="E2" s="181"/>
      <c r="F2" s="181"/>
      <c r="G2" s="181"/>
      <c r="H2" s="181"/>
      <c r="I2" s="181"/>
      <c r="J2" s="181"/>
      <c r="K2" s="181"/>
      <c r="L2" s="181"/>
      <c r="M2" s="181"/>
      <c r="N2" s="181"/>
      <c r="O2" s="181"/>
      <c r="P2" s="181"/>
      <c r="Q2" s="181"/>
      <c r="R2" s="181"/>
      <c r="S2" s="181"/>
      <c r="T2" s="181"/>
      <c r="U2" s="181"/>
      <c r="Y2" s="181"/>
      <c r="Z2" s="181"/>
      <c r="AA2" s="181"/>
      <c r="AC2" s="187"/>
      <c r="AD2" s="187"/>
      <c r="AE2" s="187"/>
      <c r="AF2" s="187"/>
      <c r="AG2" s="187"/>
      <c r="AH2" s="187"/>
      <c r="AI2" s="187"/>
      <c r="AK2" s="668"/>
      <c r="AL2" s="668"/>
      <c r="AM2" s="668"/>
      <c r="AN2" s="668"/>
      <c r="AO2" s="668"/>
      <c r="AP2" s="668"/>
      <c r="AQ2" s="668"/>
      <c r="AR2" s="668"/>
      <c r="AS2" s="668"/>
      <c r="AT2" s="668"/>
      <c r="AU2" s="668"/>
      <c r="AV2" s="668"/>
      <c r="AW2" s="668"/>
      <c r="AX2" s="668"/>
      <c r="AY2" s="668"/>
      <c r="AZ2" s="668"/>
      <c r="BA2" s="668"/>
      <c r="BB2" s="668"/>
      <c r="BC2" s="668"/>
      <c r="BD2" s="668"/>
      <c r="BE2" s="668"/>
      <c r="BF2" s="668"/>
      <c r="BG2" s="668"/>
      <c r="BH2" s="668"/>
      <c r="BI2" s="668"/>
      <c r="BJ2" s="668"/>
      <c r="BK2" s="668"/>
      <c r="BL2" s="668"/>
      <c r="BM2" s="668"/>
      <c r="BN2" s="668"/>
      <c r="BO2" s="668"/>
      <c r="BP2" s="668"/>
      <c r="BQ2" s="668"/>
      <c r="BR2" s="668"/>
      <c r="BS2" s="668"/>
      <c r="BT2" s="668"/>
      <c r="BU2" s="181"/>
      <c r="BV2" s="181"/>
      <c r="BW2" s="181"/>
      <c r="BX2" s="181"/>
      <c r="BY2" s="181"/>
      <c r="BZ2" s="181"/>
      <c r="CA2" s="181"/>
      <c r="CB2" s="188"/>
      <c r="CC2" s="188"/>
      <c r="CD2" s="181"/>
      <c r="CE2" s="181"/>
      <c r="CF2" s="181"/>
      <c r="CG2" s="181"/>
      <c r="CH2" s="181"/>
      <c r="CI2" s="183"/>
      <c r="CJ2" s="183"/>
      <c r="CK2" s="183"/>
      <c r="CL2" s="183"/>
      <c r="CM2" s="183"/>
      <c r="CN2" s="183"/>
      <c r="CO2" s="183"/>
      <c r="CP2" s="183"/>
      <c r="CQ2" s="183"/>
      <c r="CR2" s="184"/>
      <c r="CS2" s="184"/>
      <c r="CT2" s="184"/>
      <c r="CU2" s="184"/>
      <c r="CV2" s="184"/>
      <c r="CW2" s="184"/>
      <c r="CX2" s="184"/>
      <c r="CY2" s="184"/>
      <c r="CZ2" s="184"/>
      <c r="DA2" s="184"/>
      <c r="DB2" s="184"/>
      <c r="DC2" s="184"/>
      <c r="DD2" s="184"/>
      <c r="DE2" s="184"/>
      <c r="DF2" s="184"/>
      <c r="DG2" s="184"/>
      <c r="DH2" s="184"/>
      <c r="DI2" s="184"/>
      <c r="DJ2" s="184"/>
      <c r="DK2" s="184"/>
      <c r="DL2" s="184"/>
      <c r="DM2" s="184"/>
      <c r="DN2" s="184"/>
      <c r="DO2" s="184"/>
      <c r="DP2" s="184"/>
    </row>
    <row r="3" spans="1:120" s="182" customFormat="1" ht="4.5" customHeight="1" x14ac:dyDescent="0.2">
      <c r="A3" s="186"/>
      <c r="B3" s="186"/>
      <c r="C3" s="186"/>
      <c r="D3" s="181"/>
      <c r="E3" s="181"/>
      <c r="F3" s="181"/>
      <c r="G3" s="181"/>
      <c r="H3" s="181"/>
      <c r="I3" s="181"/>
      <c r="J3" s="181"/>
      <c r="K3" s="181"/>
      <c r="L3" s="181"/>
      <c r="M3" s="181"/>
      <c r="N3" s="181"/>
      <c r="O3" s="181"/>
      <c r="P3" s="181"/>
      <c r="Q3" s="181"/>
      <c r="R3" s="181"/>
      <c r="S3" s="181"/>
      <c r="T3" s="181"/>
      <c r="U3" s="181"/>
      <c r="Y3" s="181"/>
      <c r="Z3" s="181"/>
      <c r="AA3" s="181"/>
      <c r="AC3" s="187"/>
      <c r="AD3" s="187"/>
      <c r="AE3" s="187"/>
      <c r="AF3" s="187"/>
      <c r="AG3" s="187"/>
      <c r="AH3" s="187"/>
      <c r="AI3" s="187"/>
      <c r="AM3" s="181"/>
      <c r="AN3" s="181"/>
      <c r="AO3" s="181"/>
      <c r="AP3" s="181"/>
      <c r="AQ3" s="181"/>
      <c r="AR3" s="181"/>
      <c r="AS3" s="181"/>
      <c r="AT3" s="181"/>
      <c r="AU3" s="181"/>
      <c r="AV3" s="181"/>
      <c r="AW3" s="181"/>
      <c r="AX3" s="181"/>
      <c r="AY3" s="181"/>
      <c r="AZ3" s="181"/>
      <c r="BA3" s="181"/>
      <c r="BB3" s="181"/>
      <c r="BC3" s="181"/>
      <c r="BD3" s="181"/>
      <c r="BE3" s="181"/>
      <c r="BF3" s="181"/>
      <c r="BG3" s="181"/>
      <c r="BH3" s="181"/>
      <c r="BI3" s="181"/>
      <c r="BJ3" s="181"/>
      <c r="BK3" s="181"/>
      <c r="BL3" s="181"/>
      <c r="BM3" s="181"/>
      <c r="BN3" s="181"/>
      <c r="BO3" s="181"/>
      <c r="BP3" s="181"/>
      <c r="BQ3" s="181"/>
      <c r="BR3" s="181"/>
      <c r="BS3" s="181"/>
      <c r="BT3" s="181"/>
      <c r="BU3" s="181"/>
      <c r="BV3" s="181"/>
      <c r="BW3" s="181"/>
      <c r="BX3" s="181"/>
      <c r="BY3" s="181"/>
      <c r="BZ3" s="181"/>
      <c r="CA3" s="181"/>
      <c r="CB3" s="188"/>
      <c r="CC3" s="188"/>
      <c r="CD3" s="181"/>
      <c r="CE3" s="181"/>
      <c r="CF3" s="181"/>
      <c r="CG3" s="181"/>
      <c r="CH3" s="181"/>
      <c r="CI3" s="183"/>
      <c r="CJ3" s="183"/>
      <c r="CK3" s="183"/>
      <c r="CL3" s="183"/>
      <c r="CM3" s="183"/>
      <c r="CN3" s="183"/>
      <c r="CO3" s="183"/>
      <c r="CP3" s="183"/>
      <c r="CQ3" s="183"/>
      <c r="CR3" s="184"/>
      <c r="CS3" s="184"/>
      <c r="CT3" s="184"/>
      <c r="CU3" s="184"/>
      <c r="CV3" s="184"/>
      <c r="CW3" s="184"/>
      <c r="CX3" s="184"/>
      <c r="CY3" s="184"/>
      <c r="CZ3" s="184"/>
      <c r="DA3" s="184"/>
      <c r="DB3" s="184"/>
      <c r="DC3" s="184"/>
      <c r="DD3" s="184"/>
      <c r="DE3" s="184"/>
      <c r="DF3" s="184"/>
      <c r="DG3" s="184"/>
      <c r="DH3" s="184"/>
      <c r="DI3" s="184"/>
      <c r="DJ3" s="184"/>
      <c r="DK3" s="184"/>
      <c r="DL3" s="184"/>
      <c r="DM3" s="184"/>
      <c r="DN3" s="184"/>
      <c r="DO3" s="184"/>
      <c r="DP3" s="184"/>
    </row>
    <row r="4" spans="1:120" s="182" customFormat="1" ht="17.25" customHeight="1" x14ac:dyDescent="0.2">
      <c r="A4" s="186"/>
      <c r="B4" s="186"/>
      <c r="C4" s="186"/>
      <c r="D4" s="181"/>
      <c r="E4" s="181"/>
      <c r="F4" s="181"/>
      <c r="G4" s="181"/>
      <c r="H4" s="181"/>
      <c r="I4" s="181"/>
      <c r="J4" s="181"/>
      <c r="K4" s="181"/>
      <c r="L4" s="181"/>
      <c r="M4" s="181"/>
      <c r="N4" s="181"/>
      <c r="O4" s="181"/>
      <c r="P4" s="181"/>
      <c r="Q4" s="181"/>
      <c r="R4" s="181"/>
      <c r="S4" s="181"/>
      <c r="T4" s="181"/>
      <c r="U4" s="181"/>
      <c r="Y4" s="181"/>
      <c r="Z4" s="181"/>
      <c r="AA4" s="181"/>
      <c r="AC4" s="672" t="s">
        <v>71</v>
      </c>
      <c r="AD4" s="672"/>
      <c r="AE4" s="672"/>
      <c r="AF4" s="672"/>
      <c r="AG4" s="672"/>
      <c r="AH4" s="672"/>
      <c r="AI4" s="672"/>
      <c r="AJ4" s="672"/>
      <c r="AK4" s="669" t="str">
        <f>IF(ISBLANK('Титул Декларации'!AK4),"",'Титул Декларации'!AK4)</f>
        <v/>
      </c>
      <c r="AL4" s="669"/>
      <c r="AM4" s="669"/>
      <c r="AN4" s="669" t="str">
        <f>IF(ISBLANK('Титул Декларации'!AN4),"",'Титул Декларации'!AN4)</f>
        <v/>
      </c>
      <c r="AO4" s="669"/>
      <c r="AP4" s="669"/>
      <c r="AQ4" s="669" t="str">
        <f>IF(ISBLANK('Титул Декларации'!AQ4),"",'Титул Декларации'!AQ4)</f>
        <v/>
      </c>
      <c r="AR4" s="669"/>
      <c r="AS4" s="669"/>
      <c r="AT4" s="669" t="str">
        <f>IF(ISBLANK('Титул Декларации'!AT4),"",'Титул Декларации'!AT4)</f>
        <v/>
      </c>
      <c r="AU4" s="669"/>
      <c r="AV4" s="669"/>
      <c r="AW4" s="669" t="str">
        <f>IF(ISBLANK('Титул Декларации'!AW4),"",'Титул Декларации'!AW4)</f>
        <v/>
      </c>
      <c r="AX4" s="669"/>
      <c r="AY4" s="669"/>
      <c r="AZ4" s="669" t="str">
        <f>IF(ISBLANK('Титул Декларации'!AZ4),"",'Титул Декларации'!AZ4)</f>
        <v/>
      </c>
      <c r="BA4" s="669"/>
      <c r="BB4" s="669"/>
      <c r="BC4" s="669" t="str">
        <f>IF(ISBLANK('Титул Декларации'!BC4),"",'Титул Декларации'!BC4)</f>
        <v/>
      </c>
      <c r="BD4" s="669"/>
      <c r="BE4" s="669"/>
      <c r="BF4" s="669" t="str">
        <f>IF(ISBLANK('Титул Декларации'!BF4),"",'Титул Декларации'!BF4)</f>
        <v/>
      </c>
      <c r="BG4" s="669"/>
      <c r="BH4" s="669"/>
      <c r="BI4" s="669" t="str">
        <f>IF(ISBLANK('Титул Декларации'!BI4),"",'Титул Декларации'!BI4)</f>
        <v/>
      </c>
      <c r="BJ4" s="669"/>
      <c r="BK4" s="669"/>
      <c r="BL4" s="673" t="s">
        <v>72</v>
      </c>
      <c r="BM4" s="673"/>
      <c r="BN4" s="673"/>
      <c r="BO4" s="673"/>
      <c r="BP4" s="673"/>
      <c r="BQ4" s="673"/>
      <c r="BR4" s="660" t="s">
        <v>73</v>
      </c>
      <c r="BS4" s="660"/>
      <c r="BT4" s="660"/>
      <c r="BU4" s="660" t="s">
        <v>73</v>
      </c>
      <c r="BV4" s="660"/>
      <c r="BW4" s="660"/>
      <c r="BX4" s="660" t="s">
        <v>142</v>
      </c>
      <c r="BY4" s="660"/>
      <c r="BZ4" s="660"/>
      <c r="CA4" s="189"/>
      <c r="CB4" s="189"/>
      <c r="CC4" s="189"/>
      <c r="CD4" s="189"/>
      <c r="CE4" s="189"/>
      <c r="CF4" s="189"/>
      <c r="CG4" s="189"/>
      <c r="CH4" s="189"/>
      <c r="CK4" s="183"/>
      <c r="CL4" s="183"/>
      <c r="CM4" s="183"/>
      <c r="CN4" s="183"/>
      <c r="CO4" s="183"/>
      <c r="CP4" s="183"/>
      <c r="CQ4" s="183"/>
      <c r="CR4" s="184"/>
      <c r="CS4" s="184"/>
      <c r="CT4" s="184"/>
      <c r="CU4" s="184"/>
      <c r="CV4" s="184"/>
      <c r="CW4" s="184"/>
      <c r="CX4" s="184"/>
      <c r="CY4" s="184"/>
      <c r="CZ4" s="184"/>
      <c r="DA4" s="184"/>
      <c r="DB4" s="184"/>
      <c r="DC4" s="184"/>
      <c r="DD4" s="184"/>
      <c r="DE4" s="184"/>
      <c r="DF4" s="184"/>
      <c r="DG4" s="184"/>
      <c r="DH4" s="184"/>
      <c r="DI4" s="184"/>
      <c r="DJ4" s="184"/>
      <c r="DK4" s="184"/>
      <c r="DL4" s="184"/>
      <c r="DM4" s="184"/>
      <c r="DN4" s="184"/>
      <c r="DO4" s="184"/>
      <c r="DP4" s="184"/>
    </row>
    <row r="5" spans="1:120" s="168" customFormat="1" ht="11.25" customHeight="1" x14ac:dyDescent="0.2"/>
    <row r="6" spans="1:120" s="151" customFormat="1" ht="9" customHeight="1" x14ac:dyDescent="0.2"/>
    <row r="7" spans="1:120" ht="15.75" customHeight="1" x14ac:dyDescent="0.2">
      <c r="A7" s="670" t="s">
        <v>121</v>
      </c>
      <c r="B7" s="670"/>
      <c r="C7" s="670"/>
      <c r="D7" s="670"/>
      <c r="E7" s="670"/>
      <c r="F7" s="670"/>
      <c r="G7" s="670"/>
      <c r="H7" s="670"/>
      <c r="I7" s="670"/>
      <c r="J7" s="670"/>
      <c r="K7" s="670"/>
      <c r="L7" s="670"/>
      <c r="M7" s="670"/>
      <c r="N7" s="670"/>
      <c r="O7" s="670"/>
      <c r="P7" s="670"/>
      <c r="Q7" s="670"/>
      <c r="R7" s="670"/>
      <c r="S7" s="670"/>
      <c r="T7" s="670"/>
      <c r="U7" s="670"/>
      <c r="V7" s="670"/>
      <c r="W7" s="670"/>
      <c r="X7" s="670"/>
      <c r="Y7" s="670"/>
      <c r="Z7" s="670"/>
      <c r="AA7" s="670"/>
      <c r="AB7" s="670"/>
      <c r="AC7" s="670"/>
      <c r="AD7" s="670"/>
      <c r="AE7" s="670"/>
      <c r="AF7" s="670"/>
      <c r="AG7" s="670"/>
      <c r="AH7" s="670"/>
      <c r="AI7" s="670"/>
      <c r="AJ7" s="670"/>
      <c r="AK7" s="670"/>
      <c r="AL7" s="670"/>
      <c r="AM7" s="670"/>
      <c r="AN7" s="670"/>
      <c r="AO7" s="670"/>
      <c r="AP7" s="670"/>
      <c r="AQ7" s="670"/>
      <c r="AR7" s="670"/>
      <c r="AS7" s="670"/>
      <c r="AT7" s="670"/>
      <c r="AU7" s="670"/>
      <c r="AV7" s="670"/>
      <c r="AW7" s="670"/>
      <c r="AX7" s="670"/>
      <c r="AY7" s="670"/>
      <c r="AZ7" s="670"/>
      <c r="BA7" s="670"/>
      <c r="BB7" s="670"/>
      <c r="BC7" s="670"/>
      <c r="BD7" s="670"/>
      <c r="BE7" s="670"/>
      <c r="BF7" s="670"/>
      <c r="BG7" s="670"/>
      <c r="BH7" s="670"/>
      <c r="BI7" s="670"/>
      <c r="BJ7" s="670"/>
      <c r="BK7" s="670"/>
      <c r="BL7" s="670"/>
      <c r="BM7" s="670"/>
      <c r="BN7" s="670"/>
      <c r="BO7" s="670"/>
      <c r="BP7" s="670"/>
      <c r="BQ7" s="670"/>
      <c r="BR7" s="670"/>
      <c r="BS7" s="670"/>
      <c r="BT7" s="670"/>
      <c r="BU7" s="670"/>
      <c r="BV7" s="670"/>
      <c r="BW7" s="670"/>
      <c r="BX7" s="670"/>
      <c r="BY7" s="670"/>
      <c r="BZ7" s="670"/>
      <c r="CA7" s="670"/>
      <c r="CB7" s="670"/>
      <c r="CC7" s="670"/>
      <c r="CD7" s="670"/>
      <c r="CE7" s="670"/>
      <c r="CF7" s="670"/>
      <c r="CG7" s="670"/>
      <c r="CH7" s="670"/>
      <c r="CI7" s="670"/>
      <c r="CJ7" s="670"/>
      <c r="CK7" s="670"/>
      <c r="CL7" s="670"/>
      <c r="CM7" s="670"/>
      <c r="CN7" s="670"/>
      <c r="CO7" s="670"/>
      <c r="CP7" s="670"/>
      <c r="CQ7" s="670"/>
      <c r="CR7" s="670"/>
      <c r="CS7" s="670"/>
      <c r="CT7" s="670"/>
      <c r="CU7" s="670"/>
      <c r="CV7" s="670"/>
      <c r="CW7" s="670"/>
      <c r="CX7" s="670"/>
      <c r="CY7" s="670"/>
      <c r="CZ7" s="670"/>
      <c r="DA7" s="670"/>
      <c r="DB7" s="670"/>
      <c r="DC7" s="670"/>
      <c r="DD7" s="670"/>
      <c r="DE7" s="670"/>
      <c r="DF7" s="670"/>
      <c r="DG7" s="670"/>
      <c r="DH7" s="670"/>
      <c r="DI7" s="670"/>
      <c r="DJ7" s="670"/>
      <c r="DK7" s="670"/>
      <c r="DL7" s="670"/>
      <c r="DM7" s="670"/>
      <c r="DN7" s="670"/>
      <c r="DO7" s="670"/>
      <c r="DP7" s="670"/>
    </row>
    <row r="8" spans="1:120" ht="12.75" x14ac:dyDescent="0.2">
      <c r="A8" s="670" t="s">
        <v>122</v>
      </c>
      <c r="B8" s="670"/>
      <c r="C8" s="670"/>
      <c r="D8" s="670"/>
      <c r="E8" s="670"/>
      <c r="F8" s="670"/>
      <c r="G8" s="670"/>
      <c r="H8" s="670"/>
      <c r="I8" s="670"/>
      <c r="J8" s="670"/>
      <c r="K8" s="670"/>
      <c r="L8" s="670"/>
      <c r="M8" s="670"/>
      <c r="N8" s="670"/>
      <c r="O8" s="670"/>
      <c r="P8" s="670"/>
      <c r="Q8" s="670"/>
      <c r="R8" s="670"/>
      <c r="S8" s="670"/>
      <c r="T8" s="670"/>
      <c r="U8" s="670"/>
      <c r="V8" s="670"/>
      <c r="W8" s="670"/>
      <c r="X8" s="670"/>
      <c r="Y8" s="670"/>
      <c r="Z8" s="670"/>
      <c r="AA8" s="670"/>
      <c r="AB8" s="670"/>
      <c r="AC8" s="670"/>
      <c r="AD8" s="670"/>
      <c r="AE8" s="670"/>
      <c r="AF8" s="670"/>
      <c r="AG8" s="670"/>
      <c r="AH8" s="670"/>
      <c r="AI8" s="670"/>
      <c r="AJ8" s="670"/>
      <c r="AK8" s="670"/>
      <c r="AL8" s="670"/>
      <c r="AM8" s="670"/>
      <c r="AN8" s="670"/>
      <c r="AO8" s="670"/>
      <c r="AP8" s="670"/>
      <c r="AQ8" s="670"/>
      <c r="AR8" s="670"/>
      <c r="AS8" s="670"/>
      <c r="AT8" s="670"/>
      <c r="AU8" s="670"/>
      <c r="AV8" s="670"/>
      <c r="AW8" s="670"/>
      <c r="AX8" s="670"/>
      <c r="AY8" s="670"/>
      <c r="AZ8" s="670"/>
      <c r="BA8" s="670"/>
      <c r="BB8" s="670"/>
      <c r="BC8" s="670"/>
      <c r="BD8" s="670"/>
      <c r="BE8" s="670"/>
      <c r="BF8" s="670"/>
      <c r="BG8" s="670"/>
      <c r="BH8" s="670"/>
      <c r="BI8" s="670"/>
      <c r="BJ8" s="670"/>
      <c r="BK8" s="670"/>
      <c r="BL8" s="670"/>
      <c r="BM8" s="670"/>
      <c r="BN8" s="670"/>
      <c r="BO8" s="670"/>
      <c r="BP8" s="670"/>
      <c r="BQ8" s="670"/>
      <c r="BR8" s="670"/>
      <c r="BS8" s="670"/>
      <c r="BT8" s="670"/>
      <c r="BU8" s="670"/>
      <c r="BV8" s="670"/>
      <c r="BW8" s="670"/>
      <c r="BX8" s="670"/>
      <c r="BY8" s="670"/>
      <c r="BZ8" s="670"/>
      <c r="CA8" s="670"/>
      <c r="CB8" s="670"/>
      <c r="CC8" s="670"/>
      <c r="CD8" s="670"/>
      <c r="CE8" s="670"/>
      <c r="CF8" s="670"/>
      <c r="CG8" s="670"/>
      <c r="CH8" s="670"/>
      <c r="CI8" s="670"/>
      <c r="CJ8" s="670"/>
      <c r="CK8" s="670"/>
      <c r="CL8" s="670"/>
      <c r="CM8" s="670"/>
      <c r="CN8" s="670"/>
      <c r="CO8" s="670"/>
      <c r="CP8" s="670"/>
      <c r="CQ8" s="670"/>
      <c r="CR8" s="670"/>
      <c r="CS8" s="670"/>
      <c r="CT8" s="670"/>
      <c r="CU8" s="670"/>
      <c r="CV8" s="670"/>
      <c r="CW8" s="670"/>
      <c r="CX8" s="670"/>
      <c r="CY8" s="670"/>
      <c r="CZ8" s="670"/>
      <c r="DA8" s="670"/>
      <c r="DB8" s="670"/>
      <c r="DC8" s="670"/>
      <c r="DD8" s="670"/>
      <c r="DE8" s="670"/>
      <c r="DF8" s="670"/>
      <c r="DG8" s="670"/>
      <c r="DH8" s="670"/>
      <c r="DI8" s="670"/>
      <c r="DJ8" s="670"/>
      <c r="DK8" s="670"/>
      <c r="DL8" s="670"/>
      <c r="DM8" s="670"/>
      <c r="DN8" s="670"/>
      <c r="DO8" s="670"/>
      <c r="DP8" s="670"/>
    </row>
    <row r="9" spans="1:120" ht="12.75" x14ac:dyDescent="0.2">
      <c r="A9" s="190"/>
      <c r="B9" s="190"/>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90"/>
      <c r="BD9" s="190"/>
      <c r="BE9" s="190"/>
      <c r="BF9" s="190"/>
      <c r="BG9" s="190"/>
      <c r="BH9" s="190"/>
      <c r="BI9" s="190"/>
      <c r="BJ9" s="190"/>
      <c r="BK9" s="190"/>
      <c r="BL9" s="190"/>
      <c r="BM9" s="190"/>
      <c r="BN9" s="190"/>
      <c r="BO9" s="190"/>
      <c r="BP9" s="190"/>
      <c r="BQ9" s="190"/>
      <c r="BR9" s="190"/>
      <c r="BS9" s="190"/>
      <c r="BT9" s="190"/>
      <c r="BU9" s="190"/>
      <c r="BV9" s="190"/>
      <c r="BW9" s="190"/>
      <c r="BX9" s="190"/>
      <c r="BY9" s="190"/>
      <c r="BZ9" s="190"/>
      <c r="CA9" s="190"/>
      <c r="CB9" s="190"/>
      <c r="CC9" s="190"/>
      <c r="CD9" s="190"/>
      <c r="CE9" s="190"/>
      <c r="CF9" s="190"/>
      <c r="CG9" s="190"/>
      <c r="CH9" s="190"/>
      <c r="CI9" s="190"/>
      <c r="CJ9" s="190"/>
      <c r="CK9" s="190"/>
      <c r="CL9" s="190"/>
      <c r="CM9" s="190"/>
      <c r="CN9" s="190"/>
      <c r="CO9" s="190"/>
      <c r="CP9" s="190"/>
      <c r="CQ9" s="190"/>
      <c r="CR9" s="190"/>
      <c r="CS9" s="190"/>
      <c r="CT9" s="190"/>
      <c r="CU9" s="190"/>
      <c r="CV9" s="190"/>
      <c r="CW9" s="190"/>
      <c r="CX9" s="190"/>
      <c r="CY9" s="190"/>
      <c r="CZ9" s="190"/>
      <c r="DA9" s="190"/>
      <c r="DB9" s="190"/>
      <c r="DC9" s="190"/>
      <c r="DD9" s="190"/>
      <c r="DE9" s="190"/>
      <c r="DF9" s="190"/>
      <c r="DG9" s="190"/>
      <c r="DH9" s="190"/>
      <c r="DI9" s="190"/>
      <c r="DJ9" s="190"/>
      <c r="DK9" s="190"/>
      <c r="DL9" s="190"/>
      <c r="DM9" s="190"/>
      <c r="DN9" s="190"/>
      <c r="DO9" s="190"/>
      <c r="DP9" s="190"/>
    </row>
    <row r="10" spans="1:120" x14ac:dyDescent="0.2">
      <c r="E10" s="682" t="s">
        <v>403</v>
      </c>
      <c r="F10" s="682"/>
      <c r="G10" s="682"/>
      <c r="H10" s="682"/>
      <c r="I10" s="682"/>
      <c r="J10" s="682"/>
      <c r="K10" s="682"/>
      <c r="L10" s="682"/>
      <c r="M10" s="682"/>
      <c r="N10" s="682"/>
      <c r="O10" s="682"/>
      <c r="P10" s="682"/>
      <c r="Q10" s="682"/>
      <c r="R10" s="682"/>
      <c r="S10" s="682"/>
      <c r="T10" s="682"/>
      <c r="U10" s="682"/>
      <c r="V10" s="682"/>
      <c r="W10" s="682"/>
      <c r="X10" s="682"/>
      <c r="Y10" s="682"/>
      <c r="Z10" s="682"/>
      <c r="AA10" s="682"/>
      <c r="AB10" s="682"/>
      <c r="AC10" s="682"/>
      <c r="AD10" s="682"/>
      <c r="AE10" s="682"/>
      <c r="AF10" s="682"/>
      <c r="AG10" s="682"/>
      <c r="AH10" s="682"/>
      <c r="AI10" s="682"/>
      <c r="AJ10" s="682"/>
      <c r="AK10" s="682"/>
      <c r="AL10" s="682"/>
      <c r="AM10" s="682"/>
      <c r="AN10" s="682"/>
      <c r="AO10" s="682"/>
      <c r="AP10" s="682"/>
      <c r="AQ10" s="682"/>
      <c r="AR10" s="682"/>
      <c r="AS10" s="682"/>
      <c r="AT10" s="682"/>
      <c r="AU10" s="682"/>
      <c r="AV10" s="682"/>
      <c r="AW10" s="682"/>
      <c r="AX10" s="682"/>
      <c r="AY10" s="682"/>
      <c r="AZ10" s="682"/>
      <c r="BA10" s="682"/>
      <c r="BB10" s="682"/>
      <c r="BC10" s="682"/>
      <c r="BD10" s="682"/>
      <c r="BE10" s="682"/>
      <c r="BF10" s="682"/>
      <c r="BG10" s="682"/>
      <c r="BH10" s="682"/>
      <c r="BI10" s="682"/>
      <c r="BJ10" s="682"/>
      <c r="BK10" s="682"/>
      <c r="BL10" s="682"/>
      <c r="BM10" s="682"/>
      <c r="BN10" s="682"/>
      <c r="BO10" s="682"/>
      <c r="BP10" s="682"/>
      <c r="BQ10" s="682"/>
      <c r="BR10" s="682"/>
      <c r="BS10" s="682"/>
      <c r="BT10" s="682"/>
      <c r="BU10" s="682"/>
      <c r="BV10" s="682"/>
      <c r="BW10" s="682"/>
      <c r="BX10" s="682"/>
      <c r="BY10" s="682"/>
      <c r="BZ10" s="682"/>
      <c r="CA10" s="682"/>
      <c r="CB10" s="682"/>
      <c r="CC10" s="682"/>
      <c r="CD10" s="682"/>
      <c r="CE10" s="682"/>
      <c r="CF10" s="682"/>
      <c r="CG10" s="682"/>
      <c r="CH10" s="682"/>
      <c r="CI10" s="682"/>
      <c r="CJ10" s="682"/>
      <c r="CK10" s="682"/>
      <c r="CL10" s="682"/>
      <c r="CM10" s="682"/>
      <c r="CN10" s="682"/>
      <c r="CO10" s="682"/>
      <c r="CP10" s="682"/>
      <c r="CQ10" s="682"/>
      <c r="CR10" s="682"/>
      <c r="CS10" s="682"/>
      <c r="CT10" s="682"/>
      <c r="CU10" s="682"/>
      <c r="CV10" s="682"/>
      <c r="CW10" s="682"/>
      <c r="CX10" s="682"/>
      <c r="CY10" s="682"/>
      <c r="CZ10" s="682"/>
      <c r="DA10" s="682"/>
      <c r="DB10" s="682"/>
      <c r="DC10" s="682"/>
      <c r="DD10" s="682"/>
      <c r="DP10" s="200" t="s">
        <v>108</v>
      </c>
    </row>
    <row r="11" spans="1:120" x14ac:dyDescent="0.2">
      <c r="E11" s="682"/>
      <c r="F11" s="682"/>
      <c r="G11" s="682"/>
      <c r="H11" s="682"/>
      <c r="I11" s="682"/>
      <c r="J11" s="682"/>
      <c r="K11" s="682"/>
      <c r="L11" s="682"/>
      <c r="M11" s="682"/>
      <c r="N11" s="682"/>
      <c r="O11" s="682"/>
      <c r="P11" s="682"/>
      <c r="Q11" s="682"/>
      <c r="R11" s="682"/>
      <c r="S11" s="682"/>
      <c r="T11" s="682"/>
      <c r="U11" s="682"/>
      <c r="V11" s="682"/>
      <c r="W11" s="682"/>
      <c r="X11" s="682"/>
      <c r="Y11" s="682"/>
      <c r="Z11" s="682"/>
      <c r="AA11" s="682"/>
      <c r="AB11" s="682"/>
      <c r="AC11" s="682"/>
      <c r="AD11" s="682"/>
      <c r="AE11" s="682"/>
      <c r="AF11" s="682"/>
      <c r="AG11" s="682"/>
      <c r="AH11" s="682"/>
      <c r="AI11" s="682"/>
      <c r="AJ11" s="682"/>
      <c r="AK11" s="682"/>
      <c r="AL11" s="682"/>
      <c r="AM11" s="682"/>
      <c r="AN11" s="682"/>
      <c r="AO11" s="682"/>
      <c r="AP11" s="682"/>
      <c r="AQ11" s="682"/>
      <c r="AR11" s="682"/>
      <c r="AS11" s="682"/>
      <c r="AT11" s="682"/>
      <c r="AU11" s="682"/>
      <c r="AV11" s="682"/>
      <c r="AW11" s="682"/>
      <c r="AX11" s="682"/>
      <c r="AY11" s="682"/>
      <c r="AZ11" s="682"/>
      <c r="BA11" s="682"/>
      <c r="BB11" s="682"/>
      <c r="BC11" s="682"/>
      <c r="BD11" s="682"/>
      <c r="BE11" s="682"/>
      <c r="BF11" s="682"/>
      <c r="BG11" s="682"/>
      <c r="BH11" s="682"/>
      <c r="BI11" s="682"/>
      <c r="BJ11" s="682"/>
      <c r="BK11" s="682"/>
      <c r="BL11" s="682"/>
      <c r="BM11" s="682"/>
      <c r="BN11" s="682"/>
      <c r="BO11" s="682"/>
      <c r="BP11" s="682"/>
      <c r="BQ11" s="682"/>
      <c r="BR11" s="682"/>
      <c r="BS11" s="682"/>
      <c r="BT11" s="682"/>
      <c r="BU11" s="682"/>
      <c r="BV11" s="682"/>
      <c r="BW11" s="682"/>
      <c r="BX11" s="682"/>
      <c r="BY11" s="682"/>
      <c r="BZ11" s="682"/>
      <c r="CA11" s="682"/>
      <c r="CB11" s="682"/>
      <c r="CC11" s="682"/>
      <c r="CD11" s="682"/>
      <c r="CE11" s="682"/>
      <c r="CF11" s="682"/>
      <c r="CG11" s="682"/>
      <c r="CH11" s="682"/>
      <c r="CI11" s="682"/>
      <c r="CJ11" s="682"/>
      <c r="CK11" s="682"/>
      <c r="CL11" s="682"/>
      <c r="CM11" s="682"/>
      <c r="CN11" s="682"/>
      <c r="CO11" s="682"/>
      <c r="CP11" s="682"/>
      <c r="CQ11" s="682"/>
      <c r="CR11" s="682"/>
      <c r="CS11" s="682"/>
      <c r="CT11" s="682"/>
      <c r="CU11" s="682"/>
      <c r="CV11" s="682"/>
      <c r="CW11" s="682"/>
      <c r="CX11" s="682"/>
      <c r="CY11" s="682"/>
      <c r="CZ11" s="682"/>
      <c r="DA11" s="682"/>
      <c r="DB11" s="682"/>
      <c r="DC11" s="682"/>
      <c r="DD11" s="682"/>
    </row>
    <row r="12" spans="1:120" ht="24.75" customHeight="1" x14ac:dyDescent="0.2">
      <c r="A12" s="666" t="s">
        <v>109</v>
      </c>
      <c r="B12" s="666"/>
      <c r="C12" s="666"/>
      <c r="D12" s="666"/>
      <c r="E12" s="666"/>
      <c r="F12" s="666"/>
      <c r="G12" s="666"/>
      <c r="H12" s="666"/>
      <c r="I12" s="666"/>
      <c r="J12" s="666"/>
      <c r="K12" s="666"/>
      <c r="L12" s="666"/>
      <c r="M12" s="666"/>
      <c r="N12" s="666"/>
      <c r="O12" s="666"/>
      <c r="P12" s="666"/>
      <c r="Q12" s="666"/>
      <c r="R12" s="666"/>
      <c r="S12" s="666"/>
      <c r="T12" s="666"/>
      <c r="U12" s="666"/>
      <c r="V12" s="666"/>
      <c r="W12" s="666"/>
      <c r="X12" s="666"/>
      <c r="Y12" s="666"/>
      <c r="Z12" s="666"/>
      <c r="AA12" s="666"/>
      <c r="AB12" s="666"/>
      <c r="AC12" s="666"/>
      <c r="AD12" s="666"/>
      <c r="AE12" s="666"/>
      <c r="AF12" s="666"/>
      <c r="AG12" s="666"/>
      <c r="AH12" s="666"/>
      <c r="AI12" s="666"/>
      <c r="AJ12" s="666"/>
      <c r="AK12" s="666"/>
      <c r="AL12" s="666"/>
      <c r="AM12" s="666"/>
      <c r="AN12" s="666"/>
      <c r="AO12" s="666"/>
      <c r="AP12" s="666"/>
      <c r="AQ12" s="666"/>
      <c r="AR12" s="666"/>
      <c r="AS12" s="666"/>
      <c r="AT12" s="666"/>
      <c r="AU12" s="666"/>
      <c r="AV12" s="666"/>
      <c r="AW12" s="666"/>
      <c r="AX12" s="666"/>
      <c r="AY12" s="666"/>
      <c r="AZ12" s="666"/>
      <c r="BA12" s="666"/>
      <c r="BB12" s="666"/>
      <c r="BC12" s="666"/>
      <c r="BD12" s="666"/>
      <c r="BE12" s="666"/>
      <c r="BF12" s="666"/>
      <c r="BG12" s="666"/>
      <c r="BH12" s="666"/>
      <c r="BI12" s="666"/>
      <c r="BJ12" s="666"/>
      <c r="BK12" s="666"/>
      <c r="BL12" s="666"/>
      <c r="BM12" s="666"/>
      <c r="BN12" s="666"/>
      <c r="BO12" s="666"/>
      <c r="BP12" s="666"/>
      <c r="BQ12" s="666"/>
      <c r="BR12" s="666"/>
      <c r="BS12" s="666"/>
      <c r="BT12" s="666"/>
      <c r="BU12" s="666"/>
      <c r="BV12" s="666"/>
      <c r="BW12" s="666"/>
      <c r="BX12" s="666"/>
      <c r="BY12" s="666"/>
      <c r="BZ12" s="666"/>
      <c r="CA12" s="666"/>
      <c r="CB12" s="666"/>
      <c r="CC12" s="658" t="s">
        <v>110</v>
      </c>
      <c r="CD12" s="658"/>
      <c r="CE12" s="658"/>
      <c r="CF12" s="658"/>
      <c r="CG12" s="658"/>
      <c r="CH12" s="658"/>
      <c r="CI12" s="658"/>
      <c r="CJ12" s="658"/>
      <c r="CK12" s="658"/>
      <c r="CL12" s="658"/>
      <c r="CM12" s="658"/>
      <c r="CN12" s="658"/>
      <c r="CP12" s="666" t="s">
        <v>111</v>
      </c>
      <c r="CQ12" s="666"/>
      <c r="CR12" s="666"/>
      <c r="CS12" s="666"/>
      <c r="CT12" s="666"/>
      <c r="CU12" s="666"/>
      <c r="CV12" s="666"/>
      <c r="CW12" s="666"/>
      <c r="CX12" s="666"/>
      <c r="CY12" s="666"/>
      <c r="CZ12" s="666"/>
      <c r="DA12" s="666"/>
      <c r="DB12" s="666"/>
      <c r="DC12" s="666"/>
      <c r="DD12" s="666"/>
      <c r="DE12" s="666"/>
      <c r="DF12" s="666"/>
      <c r="DG12" s="666"/>
      <c r="DH12" s="666"/>
      <c r="DI12" s="666"/>
      <c r="DJ12" s="666"/>
      <c r="DK12" s="666"/>
      <c r="DL12" s="666"/>
      <c r="DM12" s="666"/>
    </row>
    <row r="13" spans="1:120" ht="10.5" customHeight="1" x14ac:dyDescent="0.2">
      <c r="A13" s="201"/>
      <c r="B13" s="201"/>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BU13" s="201"/>
      <c r="BV13" s="201"/>
      <c r="BW13" s="201"/>
      <c r="BX13" s="201"/>
      <c r="CC13" s="193"/>
      <c r="CD13" s="193"/>
      <c r="CE13" s="193"/>
      <c r="CF13" s="193"/>
      <c r="CG13" s="193"/>
      <c r="CH13" s="193"/>
      <c r="CI13" s="193"/>
      <c r="CJ13" s="193"/>
      <c r="CP13" s="192"/>
      <c r="CQ13" s="192"/>
      <c r="CR13" s="192"/>
      <c r="CS13" s="192"/>
      <c r="CT13" s="192"/>
      <c r="CU13" s="192"/>
      <c r="CV13" s="192"/>
      <c r="CW13" s="192"/>
      <c r="CX13" s="192"/>
      <c r="CY13" s="192"/>
      <c r="CZ13" s="192"/>
      <c r="DA13" s="192"/>
      <c r="DB13" s="192"/>
      <c r="DC13" s="192"/>
      <c r="DD13" s="192"/>
      <c r="DE13" s="192"/>
      <c r="DF13" s="192"/>
      <c r="DG13" s="192"/>
      <c r="DH13" s="192"/>
      <c r="DI13" s="192"/>
      <c r="DJ13" s="192"/>
      <c r="DK13" s="192"/>
      <c r="DL13" s="192"/>
      <c r="DM13" s="192"/>
    </row>
    <row r="14" spans="1:120" ht="17.25" customHeight="1" x14ac:dyDescent="0.2">
      <c r="A14" s="202" t="s">
        <v>123</v>
      </c>
      <c r="B14" s="201"/>
      <c r="C14" s="201"/>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1"/>
      <c r="BR14" s="201"/>
      <c r="BS14" s="201"/>
      <c r="BT14" s="201"/>
      <c r="BU14" s="201"/>
      <c r="BV14" s="201"/>
      <c r="BW14" s="201"/>
      <c r="BX14" s="201"/>
      <c r="CC14" s="648" t="s">
        <v>124</v>
      </c>
      <c r="CD14" s="648"/>
      <c r="CE14" s="648"/>
      <c r="CF14" s="648"/>
      <c r="CG14" s="648"/>
      <c r="CH14" s="648"/>
      <c r="CI14" s="648"/>
      <c r="CJ14" s="648"/>
      <c r="CK14" s="648"/>
      <c r="CL14" s="648"/>
      <c r="CM14" s="648"/>
      <c r="CN14" s="648"/>
      <c r="CP14" s="652"/>
      <c r="CQ14" s="652"/>
      <c r="CR14" s="652"/>
      <c r="CS14" s="683" t="s">
        <v>143</v>
      </c>
      <c r="CT14" s="683"/>
      <c r="CU14" s="683"/>
      <c r="CV14" s="684" t="s">
        <v>82</v>
      </c>
      <c r="CW14" s="684"/>
      <c r="CX14" s="684"/>
      <c r="CY14" s="652" t="s">
        <v>73</v>
      </c>
      <c r="CZ14" s="652"/>
      <c r="DA14" s="652"/>
    </row>
    <row r="15" spans="1:120" ht="7.5" customHeight="1" x14ac:dyDescent="0.2">
      <c r="A15" s="201"/>
      <c r="B15" s="201"/>
      <c r="C15" s="201"/>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1"/>
      <c r="BR15" s="201"/>
      <c r="BS15" s="201"/>
      <c r="BT15" s="201"/>
      <c r="BU15" s="201"/>
      <c r="BV15" s="201"/>
      <c r="BW15" s="201"/>
      <c r="BX15" s="201"/>
    </row>
    <row r="16" spans="1:120" ht="17.25" customHeight="1" x14ac:dyDescent="0.2">
      <c r="A16" s="202" t="s">
        <v>30</v>
      </c>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BT16" s="201"/>
      <c r="BU16" s="201"/>
      <c r="BV16" s="201"/>
      <c r="BW16" s="201"/>
      <c r="BX16" s="201"/>
      <c r="CC16" s="648" t="s">
        <v>46</v>
      </c>
      <c r="CD16" s="648"/>
      <c r="CE16" s="648"/>
      <c r="CF16" s="648"/>
      <c r="CG16" s="648"/>
      <c r="CH16" s="648"/>
      <c r="CI16" s="648"/>
      <c r="CJ16" s="648"/>
      <c r="CK16" s="648"/>
      <c r="CL16" s="648"/>
      <c r="CM16" s="648"/>
      <c r="CN16" s="648"/>
      <c r="CP16" s="653">
        <f>ROUND('Расчет налога и взносов'!AJ7,0)</f>
        <v>250000</v>
      </c>
      <c r="CQ16" s="654"/>
      <c r="CR16" s="654"/>
      <c r="CS16" s="654"/>
      <c r="CT16" s="654"/>
      <c r="CU16" s="654"/>
      <c r="CV16" s="654"/>
      <c r="CW16" s="654"/>
      <c r="CX16" s="654"/>
      <c r="CY16" s="654"/>
      <c r="CZ16" s="654"/>
      <c r="DA16" s="654"/>
      <c r="DB16" s="654"/>
      <c r="DC16" s="654"/>
      <c r="DD16" s="654"/>
      <c r="DE16" s="654"/>
      <c r="DF16" s="654"/>
      <c r="DG16" s="654"/>
      <c r="DH16" s="654"/>
      <c r="DI16" s="654"/>
      <c r="DJ16" s="654"/>
      <c r="DK16" s="654"/>
      <c r="DL16" s="654"/>
      <c r="DM16" s="655"/>
    </row>
    <row r="17" spans="1:117" x14ac:dyDescent="0.2">
      <c r="A17" s="674" t="s">
        <v>134</v>
      </c>
      <c r="B17" s="674"/>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4"/>
      <c r="AD17" s="674"/>
      <c r="AE17" s="674"/>
      <c r="AF17" s="674"/>
      <c r="AG17" s="674"/>
      <c r="AH17" s="674"/>
      <c r="AI17" s="674"/>
      <c r="AJ17" s="674"/>
      <c r="AK17" s="674"/>
      <c r="AL17" s="674"/>
      <c r="AM17" s="674"/>
      <c r="AN17" s="674"/>
      <c r="AO17" s="674"/>
      <c r="AP17" s="674"/>
      <c r="AQ17" s="674"/>
      <c r="AR17" s="674"/>
      <c r="AS17" s="674"/>
      <c r="AT17" s="674"/>
      <c r="AU17" s="674"/>
      <c r="AV17" s="674"/>
      <c r="AW17" s="674"/>
      <c r="AX17" s="674"/>
      <c r="AY17" s="674"/>
      <c r="AZ17" s="674"/>
      <c r="BA17" s="674"/>
      <c r="BB17" s="674"/>
      <c r="BC17" s="674"/>
      <c r="BD17" s="674"/>
      <c r="BE17" s="674"/>
      <c r="BF17" s="674"/>
      <c r="BG17" s="674"/>
      <c r="BH17" s="674"/>
      <c r="BI17" s="674"/>
      <c r="BJ17" s="674"/>
      <c r="BK17" s="674"/>
      <c r="BL17" s="674"/>
      <c r="BM17" s="674"/>
      <c r="BN17" s="674"/>
      <c r="BO17" s="674"/>
      <c r="BP17" s="674"/>
      <c r="BQ17" s="674"/>
      <c r="BR17" s="674"/>
      <c r="BS17" s="674"/>
      <c r="BT17" s="674"/>
      <c r="BU17" s="674"/>
      <c r="BV17" s="674"/>
      <c r="BW17" s="674"/>
      <c r="BX17" s="674"/>
      <c r="BY17" s="674"/>
      <c r="BZ17" s="674"/>
      <c r="CA17" s="674"/>
      <c r="CB17" s="674"/>
    </row>
    <row r="18" spans="1:117" ht="17.25" customHeight="1" x14ac:dyDescent="0.2">
      <c r="A18" s="674"/>
      <c r="B18" s="674"/>
      <c r="C18" s="674"/>
      <c r="D18" s="674"/>
      <c r="E18" s="674"/>
      <c r="F18" s="674"/>
      <c r="G18" s="674"/>
      <c r="H18" s="674"/>
      <c r="I18" s="674"/>
      <c r="J18" s="674"/>
      <c r="K18" s="674"/>
      <c r="L18" s="674"/>
      <c r="M18" s="674"/>
      <c r="N18" s="674"/>
      <c r="O18" s="674"/>
      <c r="P18" s="674"/>
      <c r="Q18" s="674"/>
      <c r="R18" s="674"/>
      <c r="S18" s="674"/>
      <c r="T18" s="674"/>
      <c r="U18" s="674"/>
      <c r="V18" s="674"/>
      <c r="W18" s="674"/>
      <c r="X18" s="674"/>
      <c r="Y18" s="674"/>
      <c r="Z18" s="674"/>
      <c r="AA18" s="674"/>
      <c r="AB18" s="674"/>
      <c r="AC18" s="674"/>
      <c r="AD18" s="674"/>
      <c r="AE18" s="674"/>
      <c r="AF18" s="674"/>
      <c r="AG18" s="674"/>
      <c r="AH18" s="674"/>
      <c r="AI18" s="674"/>
      <c r="AJ18" s="674"/>
      <c r="AK18" s="674"/>
      <c r="AL18" s="674"/>
      <c r="AM18" s="674"/>
      <c r="AN18" s="674"/>
      <c r="AO18" s="674"/>
      <c r="AP18" s="674"/>
      <c r="AQ18" s="674"/>
      <c r="AR18" s="674"/>
      <c r="AS18" s="674"/>
      <c r="AT18" s="674"/>
      <c r="AU18" s="674"/>
      <c r="AV18" s="674"/>
      <c r="AW18" s="674"/>
      <c r="AX18" s="674"/>
      <c r="AY18" s="674"/>
      <c r="AZ18" s="674"/>
      <c r="BA18" s="674"/>
      <c r="BB18" s="674"/>
      <c r="BC18" s="674"/>
      <c r="BD18" s="674"/>
      <c r="BE18" s="674"/>
      <c r="BF18" s="674"/>
      <c r="BG18" s="674"/>
      <c r="BH18" s="674"/>
      <c r="BI18" s="674"/>
      <c r="BJ18" s="674"/>
      <c r="BK18" s="674"/>
      <c r="BL18" s="674"/>
      <c r="BM18" s="674"/>
      <c r="BN18" s="674"/>
      <c r="BO18" s="674"/>
      <c r="BP18" s="674"/>
      <c r="BQ18" s="674"/>
      <c r="BR18" s="674"/>
      <c r="BS18" s="674"/>
      <c r="BT18" s="674"/>
      <c r="BU18" s="674"/>
      <c r="BV18" s="674"/>
      <c r="BW18" s="674"/>
      <c r="BX18" s="674"/>
      <c r="BY18" s="674"/>
      <c r="BZ18" s="674"/>
      <c r="CA18" s="674"/>
      <c r="CB18" s="674"/>
      <c r="CC18" s="648" t="s">
        <v>47</v>
      </c>
      <c r="CD18" s="648"/>
      <c r="CE18" s="648"/>
      <c r="CF18" s="648"/>
      <c r="CG18" s="648"/>
      <c r="CH18" s="648"/>
      <c r="CI18" s="648"/>
      <c r="CJ18" s="648"/>
      <c r="CK18" s="648"/>
      <c r="CL18" s="648"/>
      <c r="CM18" s="648"/>
      <c r="CN18" s="648"/>
      <c r="CP18" s="676"/>
      <c r="CQ18" s="677"/>
      <c r="CR18" s="677"/>
      <c r="CS18" s="677"/>
      <c r="CT18" s="677"/>
      <c r="CU18" s="677"/>
      <c r="CV18" s="677"/>
      <c r="CW18" s="677"/>
      <c r="CX18" s="677"/>
      <c r="CY18" s="677"/>
      <c r="CZ18" s="677"/>
      <c r="DA18" s="677"/>
      <c r="DB18" s="677"/>
      <c r="DC18" s="677"/>
      <c r="DD18" s="677"/>
      <c r="DE18" s="677"/>
      <c r="DF18" s="677"/>
      <c r="DG18" s="677"/>
      <c r="DH18" s="677"/>
      <c r="DI18" s="677"/>
      <c r="DJ18" s="677"/>
      <c r="DK18" s="677"/>
      <c r="DL18" s="677"/>
      <c r="DM18" s="678"/>
    </row>
    <row r="19" spans="1:117" x14ac:dyDescent="0.2">
      <c r="A19" s="674"/>
      <c r="B19" s="674"/>
      <c r="C19" s="674"/>
      <c r="D19" s="674"/>
      <c r="E19" s="674"/>
      <c r="F19" s="674"/>
      <c r="G19" s="674"/>
      <c r="H19" s="674"/>
      <c r="I19" s="674"/>
      <c r="J19" s="674"/>
      <c r="K19" s="674"/>
      <c r="L19" s="674"/>
      <c r="M19" s="674"/>
      <c r="N19" s="674"/>
      <c r="O19" s="674"/>
      <c r="P19" s="674"/>
      <c r="Q19" s="674"/>
      <c r="R19" s="674"/>
      <c r="S19" s="674"/>
      <c r="T19" s="674"/>
      <c r="U19" s="674"/>
      <c r="V19" s="674"/>
      <c r="W19" s="674"/>
      <c r="X19" s="674"/>
      <c r="Y19" s="674"/>
      <c r="Z19" s="674"/>
      <c r="AA19" s="674"/>
      <c r="AB19" s="674"/>
      <c r="AC19" s="674"/>
      <c r="AD19" s="674"/>
      <c r="AE19" s="674"/>
      <c r="AF19" s="674"/>
      <c r="AG19" s="674"/>
      <c r="AH19" s="674"/>
      <c r="AI19" s="674"/>
      <c r="AJ19" s="674"/>
      <c r="AK19" s="674"/>
      <c r="AL19" s="674"/>
      <c r="AM19" s="674"/>
      <c r="AN19" s="674"/>
      <c r="AO19" s="674"/>
      <c r="AP19" s="674"/>
      <c r="AQ19" s="674"/>
      <c r="AR19" s="674"/>
      <c r="AS19" s="674"/>
      <c r="AT19" s="674"/>
      <c r="AU19" s="674"/>
      <c r="AV19" s="674"/>
      <c r="AW19" s="674"/>
      <c r="AX19" s="674"/>
      <c r="AY19" s="674"/>
      <c r="AZ19" s="674"/>
      <c r="BA19" s="674"/>
      <c r="BB19" s="674"/>
      <c r="BC19" s="674"/>
      <c r="BD19" s="674"/>
      <c r="BE19" s="674"/>
      <c r="BF19" s="674"/>
      <c r="BG19" s="674"/>
      <c r="BH19" s="674"/>
      <c r="BI19" s="674"/>
      <c r="BJ19" s="674"/>
      <c r="BK19" s="674"/>
      <c r="BL19" s="674"/>
      <c r="BM19" s="674"/>
      <c r="BN19" s="674"/>
      <c r="BO19" s="674"/>
      <c r="BP19" s="674"/>
      <c r="BQ19" s="674"/>
      <c r="BR19" s="674"/>
      <c r="BS19" s="674"/>
      <c r="BT19" s="674"/>
      <c r="BU19" s="674"/>
      <c r="BV19" s="674"/>
      <c r="BW19" s="674"/>
      <c r="BX19" s="674"/>
      <c r="BY19" s="674"/>
      <c r="BZ19" s="674"/>
      <c r="CA19" s="674"/>
      <c r="CB19" s="674"/>
    </row>
    <row r="20" spans="1:117" ht="9" customHeight="1" x14ac:dyDescent="0.2">
      <c r="A20" s="674" t="s">
        <v>135</v>
      </c>
      <c r="B20" s="674"/>
      <c r="C20" s="674"/>
      <c r="D20" s="674"/>
      <c r="E20" s="674"/>
      <c r="F20" s="674"/>
      <c r="G20" s="674"/>
      <c r="H20" s="674"/>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c r="AH20" s="674"/>
      <c r="AI20" s="674"/>
      <c r="AJ20" s="674"/>
      <c r="AK20" s="674"/>
      <c r="AL20" s="674"/>
      <c r="AM20" s="674"/>
      <c r="AN20" s="674"/>
      <c r="AO20" s="674"/>
      <c r="AP20" s="674"/>
      <c r="AQ20" s="674"/>
      <c r="AR20" s="674"/>
      <c r="AS20" s="674"/>
      <c r="AT20" s="674"/>
      <c r="AU20" s="674"/>
      <c r="AV20" s="674"/>
      <c r="AW20" s="674"/>
      <c r="AX20" s="674"/>
      <c r="AY20" s="674"/>
      <c r="AZ20" s="674"/>
      <c r="BA20" s="674"/>
      <c r="BB20" s="674"/>
      <c r="BC20" s="674"/>
      <c r="BD20" s="674"/>
      <c r="BE20" s="674"/>
      <c r="BF20" s="674"/>
      <c r="BG20" s="674"/>
      <c r="BH20" s="674"/>
      <c r="BI20" s="674"/>
      <c r="BJ20" s="674"/>
      <c r="BK20" s="674"/>
      <c r="BL20" s="674"/>
      <c r="BM20" s="674"/>
      <c r="BN20" s="674"/>
      <c r="BO20" s="674"/>
      <c r="BP20" s="674"/>
      <c r="BQ20" s="674"/>
      <c r="BR20" s="674"/>
      <c r="BS20" s="674"/>
      <c r="BT20" s="674"/>
      <c r="BU20" s="674"/>
      <c r="BV20" s="674"/>
      <c r="BW20" s="674"/>
      <c r="BX20" s="674"/>
      <c r="BY20" s="674"/>
      <c r="BZ20" s="674"/>
      <c r="CA20" s="674"/>
      <c r="CB20" s="674"/>
    </row>
    <row r="21" spans="1:117" ht="17.25" customHeight="1" x14ac:dyDescent="0.2">
      <c r="A21" s="674"/>
      <c r="B21" s="674"/>
      <c r="C21" s="674"/>
      <c r="D21" s="674"/>
      <c r="E21" s="674"/>
      <c r="F21" s="674"/>
      <c r="G21" s="674"/>
      <c r="H21" s="674"/>
      <c r="I21" s="674"/>
      <c r="J21" s="674"/>
      <c r="K21" s="674"/>
      <c r="L21" s="674"/>
      <c r="M21" s="674"/>
      <c r="N21" s="674"/>
      <c r="O21" s="674"/>
      <c r="P21" s="674"/>
      <c r="Q21" s="674"/>
      <c r="R21" s="674"/>
      <c r="S21" s="674"/>
      <c r="T21" s="674"/>
      <c r="U21" s="674"/>
      <c r="V21" s="674"/>
      <c r="W21" s="674"/>
      <c r="X21" s="674"/>
      <c r="Y21" s="674"/>
      <c r="Z21" s="674"/>
      <c r="AA21" s="674"/>
      <c r="AB21" s="674"/>
      <c r="AC21" s="674"/>
      <c r="AD21" s="674"/>
      <c r="AE21" s="674"/>
      <c r="AF21" s="674"/>
      <c r="AG21" s="674"/>
      <c r="AH21" s="674"/>
      <c r="AI21" s="674"/>
      <c r="AJ21" s="674"/>
      <c r="AK21" s="674"/>
      <c r="AL21" s="674"/>
      <c r="AM21" s="674"/>
      <c r="AN21" s="674"/>
      <c r="AO21" s="674"/>
      <c r="AP21" s="674"/>
      <c r="AQ21" s="674"/>
      <c r="AR21" s="674"/>
      <c r="AS21" s="674"/>
      <c r="AT21" s="674"/>
      <c r="AU21" s="674"/>
      <c r="AV21" s="674"/>
      <c r="AW21" s="674"/>
      <c r="AX21" s="674"/>
      <c r="AY21" s="674"/>
      <c r="AZ21" s="674"/>
      <c r="BA21" s="674"/>
      <c r="BB21" s="674"/>
      <c r="BC21" s="674"/>
      <c r="BD21" s="674"/>
      <c r="BE21" s="674"/>
      <c r="BF21" s="674"/>
      <c r="BG21" s="674"/>
      <c r="BH21" s="674"/>
      <c r="BI21" s="674"/>
      <c r="BJ21" s="674"/>
      <c r="BK21" s="674"/>
      <c r="BL21" s="674"/>
      <c r="BM21" s="674"/>
      <c r="BN21" s="674"/>
      <c r="BO21" s="674"/>
      <c r="BP21" s="674"/>
      <c r="BQ21" s="674"/>
      <c r="BR21" s="674"/>
      <c r="BS21" s="674"/>
      <c r="BT21" s="674"/>
      <c r="BU21" s="674"/>
      <c r="BV21" s="674"/>
      <c r="BW21" s="674"/>
      <c r="BX21" s="674"/>
      <c r="BY21" s="674"/>
      <c r="BZ21" s="674"/>
      <c r="CA21" s="674"/>
      <c r="CB21" s="674"/>
      <c r="CC21" s="648" t="s">
        <v>48</v>
      </c>
      <c r="CD21" s="648"/>
      <c r="CE21" s="648"/>
      <c r="CF21" s="648"/>
      <c r="CG21" s="648"/>
      <c r="CH21" s="648"/>
      <c r="CI21" s="648"/>
      <c r="CJ21" s="648"/>
      <c r="CK21" s="648"/>
      <c r="CL21" s="648"/>
      <c r="CM21" s="648"/>
      <c r="CN21" s="648"/>
      <c r="CP21" s="676"/>
      <c r="CQ21" s="677"/>
      <c r="CR21" s="677"/>
      <c r="CS21" s="677"/>
      <c r="CT21" s="677"/>
      <c r="CU21" s="677"/>
      <c r="CV21" s="677"/>
      <c r="CW21" s="677"/>
      <c r="CX21" s="677"/>
      <c r="CY21" s="677"/>
      <c r="CZ21" s="677"/>
      <c r="DA21" s="677"/>
      <c r="DB21" s="677"/>
      <c r="DC21" s="677"/>
      <c r="DD21" s="677"/>
      <c r="DE21" s="677"/>
      <c r="DF21" s="677"/>
      <c r="DG21" s="677"/>
      <c r="DH21" s="677"/>
      <c r="DI21" s="677"/>
      <c r="DJ21" s="677"/>
      <c r="DK21" s="677"/>
      <c r="DL21" s="677"/>
      <c r="DM21" s="678"/>
    </row>
    <row r="22" spans="1:117" ht="9" customHeight="1" x14ac:dyDescent="0.2">
      <c r="A22" s="674"/>
      <c r="B22" s="674"/>
      <c r="C22" s="674"/>
      <c r="D22" s="674"/>
      <c r="E22" s="674"/>
      <c r="F22" s="674"/>
      <c r="G22" s="674"/>
      <c r="H22" s="674"/>
      <c r="I22" s="674"/>
      <c r="J22" s="674"/>
      <c r="K22" s="674"/>
      <c r="L22" s="674"/>
      <c r="M22" s="674"/>
      <c r="N22" s="674"/>
      <c r="O22" s="674"/>
      <c r="P22" s="674"/>
      <c r="Q22" s="674"/>
      <c r="R22" s="674"/>
      <c r="S22" s="674"/>
      <c r="T22" s="674"/>
      <c r="U22" s="674"/>
      <c r="V22" s="674"/>
      <c r="W22" s="674"/>
      <c r="X22" s="674"/>
      <c r="Y22" s="674"/>
      <c r="Z22" s="674"/>
      <c r="AA22" s="674"/>
      <c r="AB22" s="674"/>
      <c r="AC22" s="674"/>
      <c r="AD22" s="674"/>
      <c r="AE22" s="674"/>
      <c r="AF22" s="674"/>
      <c r="AG22" s="674"/>
      <c r="AH22" s="674"/>
      <c r="AI22" s="674"/>
      <c r="AJ22" s="674"/>
      <c r="AK22" s="674"/>
      <c r="AL22" s="674"/>
      <c r="AM22" s="674"/>
      <c r="AN22" s="674"/>
      <c r="AO22" s="674"/>
      <c r="AP22" s="674"/>
      <c r="AQ22" s="674"/>
      <c r="AR22" s="674"/>
      <c r="AS22" s="674"/>
      <c r="AT22" s="674"/>
      <c r="AU22" s="674"/>
      <c r="AV22" s="674"/>
      <c r="AW22" s="674"/>
      <c r="AX22" s="674"/>
      <c r="AY22" s="674"/>
      <c r="AZ22" s="674"/>
      <c r="BA22" s="674"/>
      <c r="BB22" s="674"/>
      <c r="BC22" s="674"/>
      <c r="BD22" s="674"/>
      <c r="BE22" s="674"/>
      <c r="BF22" s="674"/>
      <c r="BG22" s="674"/>
      <c r="BH22" s="674"/>
      <c r="BI22" s="674"/>
      <c r="BJ22" s="674"/>
      <c r="BK22" s="674"/>
      <c r="BL22" s="674"/>
      <c r="BM22" s="674"/>
      <c r="BN22" s="674"/>
      <c r="BO22" s="674"/>
      <c r="BP22" s="674"/>
      <c r="BQ22" s="674"/>
      <c r="BR22" s="674"/>
      <c r="BS22" s="674"/>
      <c r="BT22" s="674"/>
      <c r="BU22" s="674"/>
      <c r="BV22" s="674"/>
      <c r="BW22" s="674"/>
      <c r="BX22" s="674"/>
      <c r="BY22" s="674"/>
      <c r="BZ22" s="674"/>
      <c r="CA22" s="674"/>
      <c r="CB22" s="674"/>
    </row>
    <row r="23" spans="1:117" ht="12.75" customHeight="1" x14ac:dyDescent="0.2">
      <c r="A23" s="674" t="s">
        <v>136</v>
      </c>
      <c r="B23" s="674"/>
      <c r="C23" s="674"/>
      <c r="D23" s="674"/>
      <c r="E23" s="674"/>
      <c r="F23" s="674"/>
      <c r="G23" s="674"/>
      <c r="H23" s="674"/>
      <c r="I23" s="674"/>
      <c r="J23" s="674"/>
      <c r="K23" s="674"/>
      <c r="L23" s="674"/>
      <c r="M23" s="674"/>
      <c r="N23" s="674"/>
      <c r="O23" s="674"/>
      <c r="P23" s="674"/>
      <c r="Q23" s="674"/>
      <c r="R23" s="674"/>
      <c r="S23" s="674"/>
      <c r="T23" s="674"/>
      <c r="U23" s="674"/>
      <c r="V23" s="674"/>
      <c r="W23" s="674"/>
      <c r="X23" s="674"/>
      <c r="Y23" s="674"/>
      <c r="Z23" s="674"/>
      <c r="AA23" s="674"/>
      <c r="AB23" s="674"/>
      <c r="AC23" s="674"/>
      <c r="AD23" s="674"/>
      <c r="AE23" s="674"/>
      <c r="AF23" s="674"/>
      <c r="AG23" s="674"/>
      <c r="AH23" s="674"/>
      <c r="AI23" s="674"/>
      <c r="AJ23" s="674"/>
      <c r="AK23" s="674"/>
      <c r="AL23" s="674"/>
      <c r="AM23" s="674"/>
      <c r="AN23" s="674"/>
      <c r="AO23" s="674"/>
      <c r="AP23" s="674"/>
      <c r="AQ23" s="674"/>
      <c r="AR23" s="674"/>
      <c r="AS23" s="674"/>
      <c r="AT23" s="674"/>
      <c r="AU23" s="674"/>
      <c r="AV23" s="674"/>
      <c r="AW23" s="674"/>
      <c r="AX23" s="674"/>
      <c r="AY23" s="674"/>
      <c r="AZ23" s="674"/>
      <c r="BA23" s="674"/>
      <c r="BB23" s="674"/>
      <c r="BC23" s="674"/>
      <c r="BD23" s="674"/>
      <c r="BE23" s="674"/>
      <c r="BF23" s="674"/>
      <c r="BG23" s="674"/>
      <c r="BH23" s="674"/>
      <c r="BI23" s="674"/>
      <c r="BJ23" s="674"/>
      <c r="BK23" s="674"/>
      <c r="BL23" s="674"/>
      <c r="BM23" s="674"/>
      <c r="BN23" s="674"/>
      <c r="BO23" s="674"/>
      <c r="BP23" s="674"/>
      <c r="BQ23" s="674"/>
      <c r="BR23" s="674"/>
      <c r="BS23" s="674"/>
      <c r="BT23" s="674"/>
      <c r="BU23" s="674"/>
      <c r="BV23" s="674"/>
      <c r="BW23" s="674"/>
      <c r="BX23" s="674"/>
      <c r="BY23" s="674"/>
      <c r="BZ23" s="674"/>
      <c r="CA23" s="674"/>
      <c r="CB23" s="674"/>
    </row>
    <row r="24" spans="1:117" ht="17.25" customHeight="1" x14ac:dyDescent="0.2">
      <c r="A24" s="674"/>
      <c r="B24" s="674"/>
      <c r="C24" s="674"/>
      <c r="D24" s="674"/>
      <c r="E24" s="674"/>
      <c r="F24" s="674"/>
      <c r="G24" s="674"/>
      <c r="H24" s="674"/>
      <c r="I24" s="674"/>
      <c r="J24" s="674"/>
      <c r="K24" s="674"/>
      <c r="L24" s="674"/>
      <c r="M24" s="674"/>
      <c r="N24" s="674"/>
      <c r="O24" s="674"/>
      <c r="P24" s="674"/>
      <c r="Q24" s="674"/>
      <c r="R24" s="674"/>
      <c r="S24" s="674"/>
      <c r="T24" s="674"/>
      <c r="U24" s="674"/>
      <c r="V24" s="674"/>
      <c r="W24" s="674"/>
      <c r="X24" s="674"/>
      <c r="Y24" s="674"/>
      <c r="Z24" s="674"/>
      <c r="AA24" s="674"/>
      <c r="AB24" s="674"/>
      <c r="AC24" s="674"/>
      <c r="AD24" s="674"/>
      <c r="AE24" s="674"/>
      <c r="AF24" s="674"/>
      <c r="AG24" s="674"/>
      <c r="AH24" s="674"/>
      <c r="AI24" s="674"/>
      <c r="AJ24" s="674"/>
      <c r="AK24" s="674"/>
      <c r="AL24" s="674"/>
      <c r="AM24" s="674"/>
      <c r="AN24" s="674"/>
      <c r="AO24" s="674"/>
      <c r="AP24" s="674"/>
      <c r="AQ24" s="674"/>
      <c r="AR24" s="674"/>
      <c r="AS24" s="674"/>
      <c r="AT24" s="674"/>
      <c r="AU24" s="674"/>
      <c r="AV24" s="674"/>
      <c r="AW24" s="674"/>
      <c r="AX24" s="674"/>
      <c r="AY24" s="674"/>
      <c r="AZ24" s="674"/>
      <c r="BA24" s="674"/>
      <c r="BB24" s="674"/>
      <c r="BC24" s="674"/>
      <c r="BD24" s="674"/>
      <c r="BE24" s="674"/>
      <c r="BF24" s="674"/>
      <c r="BG24" s="674"/>
      <c r="BH24" s="674"/>
      <c r="BI24" s="674"/>
      <c r="BJ24" s="674"/>
      <c r="BK24" s="674"/>
      <c r="BL24" s="674"/>
      <c r="BM24" s="674"/>
      <c r="BN24" s="674"/>
      <c r="BO24" s="674"/>
      <c r="BP24" s="674"/>
      <c r="BQ24" s="674"/>
      <c r="BR24" s="674"/>
      <c r="BS24" s="674"/>
      <c r="BT24" s="674"/>
      <c r="BU24" s="674"/>
      <c r="BV24" s="674"/>
      <c r="BW24" s="674"/>
      <c r="BX24" s="674"/>
      <c r="BY24" s="674"/>
      <c r="BZ24" s="674"/>
      <c r="CA24" s="674"/>
      <c r="CB24" s="674"/>
      <c r="CC24" s="648" t="s">
        <v>49</v>
      </c>
      <c r="CD24" s="648"/>
      <c r="CE24" s="648"/>
      <c r="CF24" s="648"/>
      <c r="CG24" s="648"/>
      <c r="CH24" s="648"/>
      <c r="CI24" s="648"/>
      <c r="CJ24" s="648"/>
      <c r="CK24" s="648"/>
      <c r="CL24" s="648"/>
      <c r="CM24" s="648"/>
      <c r="CN24" s="648"/>
      <c r="CP24" s="653">
        <f>CP16</f>
        <v>250000</v>
      </c>
      <c r="CQ24" s="654"/>
      <c r="CR24" s="654"/>
      <c r="CS24" s="654"/>
      <c r="CT24" s="654"/>
      <c r="CU24" s="654"/>
      <c r="CV24" s="654"/>
      <c r="CW24" s="654"/>
      <c r="CX24" s="654"/>
      <c r="CY24" s="654"/>
      <c r="CZ24" s="654"/>
      <c r="DA24" s="654"/>
      <c r="DB24" s="654"/>
      <c r="DC24" s="654"/>
      <c r="DD24" s="654"/>
      <c r="DE24" s="654"/>
      <c r="DF24" s="654"/>
      <c r="DG24" s="654"/>
      <c r="DH24" s="654"/>
      <c r="DI24" s="654"/>
      <c r="DJ24" s="654"/>
      <c r="DK24" s="654"/>
      <c r="DL24" s="654"/>
      <c r="DM24" s="655"/>
    </row>
    <row r="25" spans="1:117" ht="12.75" customHeight="1" x14ac:dyDescent="0.2">
      <c r="A25" s="674"/>
      <c r="B25" s="674"/>
      <c r="C25" s="674"/>
      <c r="D25" s="674"/>
      <c r="E25" s="674"/>
      <c r="F25" s="674"/>
      <c r="G25" s="674"/>
      <c r="H25" s="674"/>
      <c r="I25" s="674"/>
      <c r="J25" s="674"/>
      <c r="K25" s="674"/>
      <c r="L25" s="674"/>
      <c r="M25" s="674"/>
      <c r="N25" s="674"/>
      <c r="O25" s="674"/>
      <c r="P25" s="674"/>
      <c r="Q25" s="674"/>
      <c r="R25" s="674"/>
      <c r="S25" s="674"/>
      <c r="T25" s="674"/>
      <c r="U25" s="674"/>
      <c r="V25" s="674"/>
      <c r="W25" s="674"/>
      <c r="X25" s="674"/>
      <c r="Y25" s="674"/>
      <c r="Z25" s="674"/>
      <c r="AA25" s="674"/>
      <c r="AB25" s="674"/>
      <c r="AC25" s="674"/>
      <c r="AD25" s="674"/>
      <c r="AE25" s="674"/>
      <c r="AF25" s="674"/>
      <c r="AG25" s="674"/>
      <c r="AH25" s="674"/>
      <c r="AI25" s="674"/>
      <c r="AJ25" s="674"/>
      <c r="AK25" s="674"/>
      <c r="AL25" s="674"/>
      <c r="AM25" s="674"/>
      <c r="AN25" s="674"/>
      <c r="AO25" s="674"/>
      <c r="AP25" s="674"/>
      <c r="AQ25" s="674"/>
      <c r="AR25" s="674"/>
      <c r="AS25" s="674"/>
      <c r="AT25" s="674"/>
      <c r="AU25" s="674"/>
      <c r="AV25" s="674"/>
      <c r="AW25" s="674"/>
      <c r="AX25" s="674"/>
      <c r="AY25" s="674"/>
      <c r="AZ25" s="674"/>
      <c r="BA25" s="674"/>
      <c r="BB25" s="674"/>
      <c r="BC25" s="674"/>
      <c r="BD25" s="674"/>
      <c r="BE25" s="674"/>
      <c r="BF25" s="674"/>
      <c r="BG25" s="674"/>
      <c r="BH25" s="674"/>
      <c r="BI25" s="674"/>
      <c r="BJ25" s="674"/>
      <c r="BK25" s="674"/>
      <c r="BL25" s="674"/>
      <c r="BM25" s="674"/>
      <c r="BN25" s="674"/>
      <c r="BO25" s="674"/>
      <c r="BP25" s="674"/>
      <c r="BQ25" s="674"/>
      <c r="BR25" s="674"/>
      <c r="BS25" s="674"/>
      <c r="BT25" s="674"/>
      <c r="BU25" s="674"/>
      <c r="BV25" s="674"/>
      <c r="BW25" s="674"/>
      <c r="BX25" s="674"/>
      <c r="BY25" s="674"/>
      <c r="BZ25" s="674"/>
      <c r="CA25" s="674"/>
      <c r="CB25" s="674"/>
    </row>
    <row r="26" spans="1:117" ht="6.75" customHeight="1" x14ac:dyDescent="0.2">
      <c r="A26" s="674" t="s">
        <v>137</v>
      </c>
      <c r="B26" s="674"/>
      <c r="C26" s="674"/>
      <c r="D26" s="674"/>
      <c r="E26" s="674"/>
      <c r="F26" s="674"/>
      <c r="G26" s="674"/>
      <c r="H26" s="674"/>
      <c r="I26" s="674"/>
      <c r="J26" s="674"/>
      <c r="K26" s="674"/>
      <c r="L26" s="674"/>
      <c r="M26" s="674"/>
      <c r="N26" s="674"/>
      <c r="O26" s="674"/>
      <c r="P26" s="674"/>
      <c r="Q26" s="674"/>
      <c r="R26" s="674"/>
      <c r="S26" s="674"/>
      <c r="T26" s="674"/>
      <c r="U26" s="674"/>
      <c r="V26" s="674"/>
      <c r="W26" s="674"/>
      <c r="X26" s="674"/>
      <c r="Y26" s="674"/>
      <c r="Z26" s="674"/>
      <c r="AA26" s="674"/>
      <c r="AB26" s="674"/>
      <c r="AC26" s="674"/>
      <c r="AD26" s="674"/>
      <c r="AE26" s="674"/>
      <c r="AF26" s="674"/>
      <c r="AG26" s="674"/>
      <c r="AH26" s="674"/>
      <c r="AI26" s="674"/>
      <c r="AJ26" s="674"/>
      <c r="AK26" s="674"/>
      <c r="AL26" s="674"/>
      <c r="AM26" s="674"/>
      <c r="AN26" s="674"/>
      <c r="AO26" s="674"/>
      <c r="AP26" s="674"/>
      <c r="AQ26" s="674"/>
      <c r="AR26" s="674"/>
      <c r="AS26" s="674"/>
      <c r="AT26" s="674"/>
      <c r="AU26" s="674"/>
      <c r="AV26" s="674"/>
      <c r="AW26" s="674"/>
      <c r="AX26" s="674"/>
      <c r="AY26" s="674"/>
      <c r="AZ26" s="674"/>
      <c r="BA26" s="674"/>
      <c r="BB26" s="674"/>
      <c r="BC26" s="674"/>
      <c r="BD26" s="674"/>
      <c r="BE26" s="674"/>
      <c r="BF26" s="674"/>
      <c r="BG26" s="674"/>
      <c r="BH26" s="674"/>
      <c r="BI26" s="674"/>
      <c r="BJ26" s="674"/>
      <c r="BK26" s="674"/>
      <c r="BL26" s="674"/>
      <c r="BM26" s="674"/>
      <c r="BN26" s="674"/>
      <c r="BO26" s="674"/>
      <c r="BP26" s="674"/>
      <c r="BQ26" s="674"/>
      <c r="BR26" s="674"/>
      <c r="BS26" s="674"/>
      <c r="BT26" s="674"/>
      <c r="BU26" s="674"/>
      <c r="BV26" s="674"/>
      <c r="BW26" s="674"/>
      <c r="BX26" s="674"/>
      <c r="BY26" s="674"/>
      <c r="BZ26" s="674"/>
      <c r="CA26" s="674"/>
      <c r="CB26" s="674"/>
    </row>
    <row r="27" spans="1:117" ht="17.25" customHeight="1" x14ac:dyDescent="0.2">
      <c r="A27" s="674"/>
      <c r="B27" s="674"/>
      <c r="C27" s="674"/>
      <c r="D27" s="674"/>
      <c r="E27" s="674"/>
      <c r="F27" s="674"/>
      <c r="G27" s="674"/>
      <c r="H27" s="674"/>
      <c r="I27" s="674"/>
      <c r="J27" s="674"/>
      <c r="K27" s="674"/>
      <c r="L27" s="674"/>
      <c r="M27" s="674"/>
      <c r="N27" s="674"/>
      <c r="O27" s="674"/>
      <c r="P27" s="674"/>
      <c r="Q27" s="674"/>
      <c r="R27" s="674"/>
      <c r="S27" s="674"/>
      <c r="T27" s="674"/>
      <c r="U27" s="674"/>
      <c r="V27" s="674"/>
      <c r="W27" s="674"/>
      <c r="X27" s="674"/>
      <c r="Y27" s="674"/>
      <c r="Z27" s="674"/>
      <c r="AA27" s="674"/>
      <c r="AB27" s="674"/>
      <c r="AC27" s="674"/>
      <c r="AD27" s="674"/>
      <c r="AE27" s="674"/>
      <c r="AF27" s="674"/>
      <c r="AG27" s="674"/>
      <c r="AH27" s="674"/>
      <c r="AI27" s="674"/>
      <c r="AJ27" s="674"/>
      <c r="AK27" s="674"/>
      <c r="AL27" s="674"/>
      <c r="AM27" s="674"/>
      <c r="AN27" s="674"/>
      <c r="AO27" s="674"/>
      <c r="AP27" s="674"/>
      <c r="AQ27" s="674"/>
      <c r="AR27" s="674"/>
      <c r="AS27" s="674"/>
      <c r="AT27" s="674"/>
      <c r="AU27" s="674"/>
      <c r="AV27" s="674"/>
      <c r="AW27" s="674"/>
      <c r="AX27" s="674"/>
      <c r="AY27" s="674"/>
      <c r="AZ27" s="674"/>
      <c r="BA27" s="674"/>
      <c r="BB27" s="674"/>
      <c r="BC27" s="674"/>
      <c r="BD27" s="674"/>
      <c r="BE27" s="674"/>
      <c r="BF27" s="674"/>
      <c r="BG27" s="674"/>
      <c r="BH27" s="674"/>
      <c r="BI27" s="674"/>
      <c r="BJ27" s="674"/>
      <c r="BK27" s="674"/>
      <c r="BL27" s="674"/>
      <c r="BM27" s="674"/>
      <c r="BN27" s="674"/>
      <c r="BO27" s="674"/>
      <c r="BP27" s="674"/>
      <c r="BQ27" s="674"/>
      <c r="BR27" s="674"/>
      <c r="BS27" s="674"/>
      <c r="BT27" s="674"/>
      <c r="BU27" s="674"/>
      <c r="BV27" s="674"/>
      <c r="BW27" s="674"/>
      <c r="BX27" s="674"/>
      <c r="BY27" s="674"/>
      <c r="BZ27" s="674"/>
      <c r="CA27" s="674"/>
      <c r="CB27" s="674"/>
      <c r="CC27" s="648" t="s">
        <v>50</v>
      </c>
      <c r="CD27" s="648"/>
      <c r="CE27" s="648"/>
      <c r="CF27" s="648"/>
      <c r="CG27" s="648"/>
      <c r="CH27" s="648"/>
      <c r="CI27" s="648"/>
      <c r="CJ27" s="648"/>
      <c r="CK27" s="648"/>
      <c r="CL27" s="648"/>
      <c r="CM27" s="648"/>
      <c r="CN27" s="648"/>
      <c r="CP27" s="676"/>
      <c r="CQ27" s="677"/>
      <c r="CR27" s="677"/>
      <c r="CS27" s="677"/>
      <c r="CT27" s="677"/>
      <c r="CU27" s="677"/>
      <c r="CV27" s="677"/>
      <c r="CW27" s="677"/>
      <c r="CX27" s="677"/>
      <c r="CY27" s="677"/>
      <c r="CZ27" s="677"/>
      <c r="DA27" s="677"/>
      <c r="DB27" s="677"/>
      <c r="DC27" s="677"/>
      <c r="DD27" s="677"/>
      <c r="DE27" s="677"/>
      <c r="DF27" s="677"/>
      <c r="DG27" s="677"/>
      <c r="DH27" s="677"/>
      <c r="DI27" s="677"/>
      <c r="DJ27" s="677"/>
      <c r="DK27" s="677"/>
      <c r="DL27" s="677"/>
      <c r="DM27" s="678"/>
    </row>
    <row r="28" spans="1:117" ht="6.75" customHeight="1" x14ac:dyDescent="0.2">
      <c r="A28" s="674"/>
      <c r="B28" s="674"/>
      <c r="C28" s="674"/>
      <c r="D28" s="674"/>
      <c r="E28" s="674"/>
      <c r="F28" s="674"/>
      <c r="G28" s="674"/>
      <c r="H28" s="674"/>
      <c r="I28" s="674"/>
      <c r="J28" s="674"/>
      <c r="K28" s="674"/>
      <c r="L28" s="674"/>
      <c r="M28" s="674"/>
      <c r="N28" s="674"/>
      <c r="O28" s="674"/>
      <c r="P28" s="674"/>
      <c r="Q28" s="674"/>
      <c r="R28" s="674"/>
      <c r="S28" s="674"/>
      <c r="T28" s="674"/>
      <c r="U28" s="674"/>
      <c r="V28" s="674"/>
      <c r="W28" s="674"/>
      <c r="X28" s="674"/>
      <c r="Y28" s="674"/>
      <c r="Z28" s="674"/>
      <c r="AA28" s="674"/>
      <c r="AB28" s="674"/>
      <c r="AC28" s="674"/>
      <c r="AD28" s="674"/>
      <c r="AE28" s="674"/>
      <c r="AF28" s="674"/>
      <c r="AG28" s="674"/>
      <c r="AH28" s="674"/>
      <c r="AI28" s="674"/>
      <c r="AJ28" s="674"/>
      <c r="AK28" s="674"/>
      <c r="AL28" s="674"/>
      <c r="AM28" s="674"/>
      <c r="AN28" s="674"/>
      <c r="AO28" s="674"/>
      <c r="AP28" s="674"/>
      <c r="AQ28" s="674"/>
      <c r="AR28" s="674"/>
      <c r="AS28" s="674"/>
      <c r="AT28" s="674"/>
      <c r="AU28" s="674"/>
      <c r="AV28" s="674"/>
      <c r="AW28" s="674"/>
      <c r="AX28" s="674"/>
      <c r="AY28" s="674"/>
      <c r="AZ28" s="674"/>
      <c r="BA28" s="674"/>
      <c r="BB28" s="674"/>
      <c r="BC28" s="674"/>
      <c r="BD28" s="674"/>
      <c r="BE28" s="674"/>
      <c r="BF28" s="674"/>
      <c r="BG28" s="674"/>
      <c r="BH28" s="674"/>
      <c r="BI28" s="674"/>
      <c r="BJ28" s="674"/>
      <c r="BK28" s="674"/>
      <c r="BL28" s="674"/>
      <c r="BM28" s="674"/>
      <c r="BN28" s="674"/>
      <c r="BO28" s="674"/>
      <c r="BP28" s="674"/>
      <c r="BQ28" s="674"/>
      <c r="BR28" s="674"/>
      <c r="BS28" s="674"/>
      <c r="BT28" s="674"/>
      <c r="BU28" s="674"/>
      <c r="BV28" s="674"/>
      <c r="BW28" s="674"/>
      <c r="BX28" s="674"/>
      <c r="BY28" s="674"/>
      <c r="BZ28" s="674"/>
      <c r="CA28" s="674"/>
      <c r="CB28" s="674"/>
    </row>
    <row r="29" spans="1:117" ht="6" customHeight="1" x14ac:dyDescent="0.2">
      <c r="A29" s="674" t="s">
        <v>138</v>
      </c>
      <c r="B29" s="674"/>
      <c r="C29" s="674"/>
      <c r="D29" s="674"/>
      <c r="E29" s="674"/>
      <c r="F29" s="674"/>
      <c r="G29" s="674"/>
      <c r="H29" s="674"/>
      <c r="I29" s="674"/>
      <c r="J29" s="674"/>
      <c r="K29" s="674"/>
      <c r="L29" s="674"/>
      <c r="M29" s="674"/>
      <c r="N29" s="674"/>
      <c r="O29" s="674"/>
      <c r="P29" s="674"/>
      <c r="Q29" s="674"/>
      <c r="R29" s="674"/>
      <c r="S29" s="674"/>
      <c r="T29" s="674"/>
      <c r="U29" s="674"/>
      <c r="V29" s="674"/>
      <c r="W29" s="674"/>
      <c r="X29" s="674"/>
      <c r="Y29" s="674"/>
      <c r="Z29" s="674"/>
      <c r="AA29" s="674"/>
      <c r="AB29" s="674"/>
      <c r="AC29" s="674"/>
      <c r="AD29" s="674"/>
      <c r="AE29" s="674"/>
      <c r="AF29" s="674"/>
      <c r="AG29" s="674"/>
      <c r="AH29" s="674"/>
      <c r="AI29" s="674"/>
      <c r="AJ29" s="674"/>
      <c r="AK29" s="674"/>
      <c r="AL29" s="674"/>
      <c r="AM29" s="674"/>
      <c r="AN29" s="674"/>
      <c r="AO29" s="674"/>
      <c r="AP29" s="674"/>
      <c r="AQ29" s="674"/>
      <c r="AR29" s="674"/>
      <c r="AS29" s="674"/>
      <c r="AT29" s="674"/>
      <c r="AU29" s="674"/>
      <c r="AV29" s="674"/>
      <c r="AW29" s="674"/>
      <c r="AX29" s="674"/>
      <c r="AY29" s="674"/>
      <c r="AZ29" s="674"/>
      <c r="BA29" s="674"/>
      <c r="BB29" s="674"/>
      <c r="BC29" s="674"/>
      <c r="BD29" s="674"/>
      <c r="BE29" s="674"/>
      <c r="BF29" s="674"/>
      <c r="BG29" s="674"/>
      <c r="BH29" s="674"/>
      <c r="BI29" s="674"/>
      <c r="BJ29" s="674"/>
      <c r="BK29" s="674"/>
      <c r="BL29" s="674"/>
      <c r="BM29" s="674"/>
      <c r="BN29" s="674"/>
      <c r="BO29" s="674"/>
      <c r="BP29" s="674"/>
      <c r="BQ29" s="674"/>
      <c r="BR29" s="674"/>
      <c r="BS29" s="674"/>
      <c r="BT29" s="674"/>
      <c r="BU29" s="674"/>
      <c r="BV29" s="674"/>
      <c r="BW29" s="674"/>
      <c r="BX29" s="674"/>
      <c r="BY29" s="674"/>
      <c r="BZ29" s="674"/>
      <c r="CA29" s="674"/>
      <c r="CB29" s="674"/>
    </row>
    <row r="30" spans="1:117" ht="17.25" customHeight="1" x14ac:dyDescent="0.2">
      <c r="A30" s="674"/>
      <c r="B30" s="674"/>
      <c r="C30" s="674"/>
      <c r="D30" s="674"/>
      <c r="E30" s="674"/>
      <c r="F30" s="674"/>
      <c r="G30" s="674"/>
      <c r="H30" s="674"/>
      <c r="I30" s="674"/>
      <c r="J30" s="674"/>
      <c r="K30" s="674"/>
      <c r="L30" s="674"/>
      <c r="M30" s="674"/>
      <c r="N30" s="674"/>
      <c r="O30" s="674"/>
      <c r="P30" s="674"/>
      <c r="Q30" s="674"/>
      <c r="R30" s="674"/>
      <c r="S30" s="674"/>
      <c r="T30" s="674"/>
      <c r="U30" s="674"/>
      <c r="V30" s="674"/>
      <c r="W30" s="674"/>
      <c r="X30" s="674"/>
      <c r="Y30" s="674"/>
      <c r="Z30" s="674"/>
      <c r="AA30" s="674"/>
      <c r="AB30" s="674"/>
      <c r="AC30" s="674"/>
      <c r="AD30" s="674"/>
      <c r="AE30" s="674"/>
      <c r="AF30" s="674"/>
      <c r="AG30" s="674"/>
      <c r="AH30" s="674"/>
      <c r="AI30" s="674"/>
      <c r="AJ30" s="674"/>
      <c r="AK30" s="674"/>
      <c r="AL30" s="674"/>
      <c r="AM30" s="674"/>
      <c r="AN30" s="674"/>
      <c r="AO30" s="674"/>
      <c r="AP30" s="674"/>
      <c r="AQ30" s="674"/>
      <c r="AR30" s="674"/>
      <c r="AS30" s="674"/>
      <c r="AT30" s="674"/>
      <c r="AU30" s="674"/>
      <c r="AV30" s="674"/>
      <c r="AW30" s="674"/>
      <c r="AX30" s="674"/>
      <c r="AY30" s="674"/>
      <c r="AZ30" s="674"/>
      <c r="BA30" s="674"/>
      <c r="BB30" s="674"/>
      <c r="BC30" s="674"/>
      <c r="BD30" s="674"/>
      <c r="BE30" s="674"/>
      <c r="BF30" s="674"/>
      <c r="BG30" s="674"/>
      <c r="BH30" s="674"/>
      <c r="BI30" s="674"/>
      <c r="BJ30" s="674"/>
      <c r="BK30" s="674"/>
      <c r="BL30" s="674"/>
      <c r="BM30" s="674"/>
      <c r="BN30" s="674"/>
      <c r="BO30" s="674"/>
      <c r="BP30" s="674"/>
      <c r="BQ30" s="674"/>
      <c r="BR30" s="674"/>
      <c r="BS30" s="674"/>
      <c r="BT30" s="674"/>
      <c r="BU30" s="674"/>
      <c r="BV30" s="674"/>
      <c r="BW30" s="674"/>
      <c r="BX30" s="674"/>
      <c r="BY30" s="674"/>
      <c r="BZ30" s="674"/>
      <c r="CA30" s="674"/>
      <c r="CB30" s="674"/>
      <c r="CC30" s="648" t="s">
        <v>125</v>
      </c>
      <c r="CD30" s="648"/>
      <c r="CE30" s="648"/>
      <c r="CF30" s="648"/>
      <c r="CG30" s="648"/>
      <c r="CH30" s="648"/>
      <c r="CI30" s="648"/>
      <c r="CJ30" s="648"/>
      <c r="CK30" s="648"/>
      <c r="CL30" s="648"/>
      <c r="CM30" s="648"/>
      <c r="CN30" s="648"/>
      <c r="CP30" s="653">
        <f>ROUND(НУСН12,0)</f>
        <v>15000</v>
      </c>
      <c r="CQ30" s="654"/>
      <c r="CR30" s="654"/>
      <c r="CS30" s="654"/>
      <c r="CT30" s="654"/>
      <c r="CU30" s="654"/>
      <c r="CV30" s="654"/>
      <c r="CW30" s="654"/>
      <c r="CX30" s="654"/>
      <c r="CY30" s="654"/>
      <c r="CZ30" s="654"/>
      <c r="DA30" s="654"/>
      <c r="DB30" s="654"/>
      <c r="DC30" s="654"/>
      <c r="DD30" s="654"/>
      <c r="DE30" s="654"/>
      <c r="DF30" s="654"/>
      <c r="DG30" s="654"/>
      <c r="DH30" s="654"/>
      <c r="DI30" s="654"/>
      <c r="DJ30" s="654"/>
      <c r="DK30" s="654"/>
      <c r="DL30" s="654"/>
      <c r="DM30" s="655"/>
    </row>
    <row r="31" spans="1:117" ht="6" customHeight="1" x14ac:dyDescent="0.2">
      <c r="A31" s="674"/>
      <c r="B31" s="674"/>
      <c r="C31" s="674"/>
      <c r="D31" s="674"/>
      <c r="E31" s="674"/>
      <c r="F31" s="674"/>
      <c r="G31" s="674"/>
      <c r="H31" s="674"/>
      <c r="I31" s="674"/>
      <c r="J31" s="674"/>
      <c r="K31" s="674"/>
      <c r="L31" s="674"/>
      <c r="M31" s="674"/>
      <c r="N31" s="674"/>
      <c r="O31" s="674"/>
      <c r="P31" s="674"/>
      <c r="Q31" s="674"/>
      <c r="R31" s="674"/>
      <c r="S31" s="674"/>
      <c r="T31" s="674"/>
      <c r="U31" s="674"/>
      <c r="V31" s="674"/>
      <c r="W31" s="674"/>
      <c r="X31" s="674"/>
      <c r="Y31" s="674"/>
      <c r="Z31" s="674"/>
      <c r="AA31" s="674"/>
      <c r="AB31" s="674"/>
      <c r="AC31" s="674"/>
      <c r="AD31" s="674"/>
      <c r="AE31" s="674"/>
      <c r="AF31" s="674"/>
      <c r="AG31" s="674"/>
      <c r="AH31" s="674"/>
      <c r="AI31" s="674"/>
      <c r="AJ31" s="674"/>
      <c r="AK31" s="674"/>
      <c r="AL31" s="674"/>
      <c r="AM31" s="674"/>
      <c r="AN31" s="674"/>
      <c r="AO31" s="674"/>
      <c r="AP31" s="674"/>
      <c r="AQ31" s="674"/>
      <c r="AR31" s="674"/>
      <c r="AS31" s="674"/>
      <c r="AT31" s="674"/>
      <c r="AU31" s="674"/>
      <c r="AV31" s="674"/>
      <c r="AW31" s="674"/>
      <c r="AX31" s="674"/>
      <c r="AY31" s="674"/>
      <c r="AZ31" s="674"/>
      <c r="BA31" s="674"/>
      <c r="BB31" s="674"/>
      <c r="BC31" s="674"/>
      <c r="BD31" s="674"/>
      <c r="BE31" s="674"/>
      <c r="BF31" s="674"/>
      <c r="BG31" s="674"/>
      <c r="BH31" s="674"/>
      <c r="BI31" s="674"/>
      <c r="BJ31" s="674"/>
      <c r="BK31" s="674"/>
      <c r="BL31" s="674"/>
      <c r="BM31" s="674"/>
      <c r="BN31" s="674"/>
      <c r="BO31" s="674"/>
      <c r="BP31" s="674"/>
      <c r="BQ31" s="674"/>
      <c r="BR31" s="674"/>
      <c r="BS31" s="674"/>
      <c r="BT31" s="674"/>
      <c r="BU31" s="674"/>
      <c r="BV31" s="674"/>
      <c r="BW31" s="674"/>
      <c r="BX31" s="674"/>
      <c r="BY31" s="674"/>
      <c r="BZ31" s="674"/>
      <c r="CA31" s="674"/>
      <c r="CB31" s="674"/>
    </row>
    <row r="32" spans="1:117" ht="6" customHeight="1" x14ac:dyDescent="0.2">
      <c r="A32" s="674" t="s">
        <v>139</v>
      </c>
      <c r="B32" s="674"/>
      <c r="C32" s="674"/>
      <c r="D32" s="674"/>
      <c r="E32" s="674"/>
      <c r="F32" s="674"/>
      <c r="G32" s="674"/>
      <c r="H32" s="674"/>
      <c r="I32" s="674"/>
      <c r="J32" s="674"/>
      <c r="K32" s="674"/>
      <c r="L32" s="674"/>
      <c r="M32" s="674"/>
      <c r="N32" s="674"/>
      <c r="O32" s="674"/>
      <c r="P32" s="674"/>
      <c r="Q32" s="674"/>
      <c r="R32" s="674"/>
      <c r="S32" s="674"/>
      <c r="T32" s="674"/>
      <c r="U32" s="674"/>
      <c r="V32" s="674"/>
      <c r="W32" s="674"/>
      <c r="X32" s="674"/>
      <c r="Y32" s="674"/>
      <c r="Z32" s="674"/>
      <c r="AA32" s="674"/>
      <c r="AB32" s="674"/>
      <c r="AC32" s="674"/>
      <c r="AD32" s="674"/>
      <c r="AE32" s="674"/>
      <c r="AF32" s="674"/>
      <c r="AG32" s="674"/>
      <c r="AH32" s="674"/>
      <c r="AI32" s="674"/>
      <c r="AJ32" s="674"/>
      <c r="AK32" s="674"/>
      <c r="AL32" s="674"/>
      <c r="AM32" s="674"/>
      <c r="AN32" s="674"/>
      <c r="AO32" s="674"/>
      <c r="AP32" s="674"/>
      <c r="AQ32" s="674"/>
      <c r="AR32" s="674"/>
      <c r="AS32" s="674"/>
      <c r="AT32" s="674"/>
      <c r="AU32" s="674"/>
      <c r="AV32" s="674"/>
      <c r="AW32" s="674"/>
      <c r="AX32" s="674"/>
      <c r="AY32" s="674"/>
      <c r="AZ32" s="674"/>
      <c r="BA32" s="674"/>
      <c r="BB32" s="674"/>
      <c r="BC32" s="674"/>
      <c r="BD32" s="674"/>
      <c r="BE32" s="674"/>
      <c r="BF32" s="674"/>
      <c r="BG32" s="674"/>
      <c r="BH32" s="674"/>
      <c r="BI32" s="674"/>
      <c r="BJ32" s="674"/>
      <c r="BK32" s="674"/>
      <c r="BL32" s="674"/>
      <c r="BM32" s="674"/>
      <c r="BN32" s="674"/>
      <c r="BO32" s="674"/>
      <c r="BP32" s="674"/>
      <c r="BQ32" s="674"/>
      <c r="BR32" s="674"/>
      <c r="BS32" s="674"/>
      <c r="BT32" s="674"/>
      <c r="BU32" s="674"/>
      <c r="BV32" s="674"/>
      <c r="BW32" s="674"/>
      <c r="BX32" s="674"/>
      <c r="BY32" s="674"/>
      <c r="BZ32" s="674"/>
      <c r="CA32" s="674"/>
      <c r="CB32" s="674"/>
      <c r="CC32" s="674"/>
      <c r="CD32" s="674"/>
    </row>
    <row r="33" spans="1:117" ht="17.25" customHeight="1" x14ac:dyDescent="0.2">
      <c r="A33" s="674"/>
      <c r="B33" s="674"/>
      <c r="C33" s="674"/>
      <c r="D33" s="674"/>
      <c r="E33" s="674"/>
      <c r="F33" s="674"/>
      <c r="G33" s="674"/>
      <c r="H33" s="674"/>
      <c r="I33" s="674"/>
      <c r="J33" s="674"/>
      <c r="K33" s="674"/>
      <c r="L33" s="674"/>
      <c r="M33" s="674"/>
      <c r="N33" s="674"/>
      <c r="O33" s="674"/>
      <c r="P33" s="674"/>
      <c r="Q33" s="674"/>
      <c r="R33" s="674"/>
      <c r="S33" s="674"/>
      <c r="T33" s="674"/>
      <c r="U33" s="674"/>
      <c r="V33" s="674"/>
      <c r="W33" s="674"/>
      <c r="X33" s="674"/>
      <c r="Y33" s="674"/>
      <c r="Z33" s="674"/>
      <c r="AA33" s="674"/>
      <c r="AB33" s="674"/>
      <c r="AC33" s="674"/>
      <c r="AD33" s="674"/>
      <c r="AE33" s="674"/>
      <c r="AF33" s="674"/>
      <c r="AG33" s="674"/>
      <c r="AH33" s="674"/>
      <c r="AI33" s="674"/>
      <c r="AJ33" s="674"/>
      <c r="AK33" s="674"/>
      <c r="AL33" s="674"/>
      <c r="AM33" s="674"/>
      <c r="AN33" s="674"/>
      <c r="AO33" s="674"/>
      <c r="AP33" s="674"/>
      <c r="AQ33" s="674"/>
      <c r="AR33" s="674"/>
      <c r="AS33" s="674"/>
      <c r="AT33" s="674"/>
      <c r="AU33" s="674"/>
      <c r="AV33" s="674"/>
      <c r="AW33" s="674"/>
      <c r="AX33" s="674"/>
      <c r="AY33" s="674"/>
      <c r="AZ33" s="674"/>
      <c r="BA33" s="674"/>
      <c r="BB33" s="674"/>
      <c r="BC33" s="674"/>
      <c r="BD33" s="674"/>
      <c r="BE33" s="674"/>
      <c r="BF33" s="674"/>
      <c r="BG33" s="674"/>
      <c r="BH33" s="674"/>
      <c r="BI33" s="674"/>
      <c r="BJ33" s="674"/>
      <c r="BK33" s="674"/>
      <c r="BL33" s="674"/>
      <c r="BM33" s="674"/>
      <c r="BN33" s="674"/>
      <c r="BO33" s="674"/>
      <c r="BP33" s="674"/>
      <c r="BQ33" s="674"/>
      <c r="BR33" s="674"/>
      <c r="BS33" s="674"/>
      <c r="BT33" s="674"/>
      <c r="BU33" s="674"/>
      <c r="BV33" s="674"/>
      <c r="BW33" s="674"/>
      <c r="BX33" s="674"/>
      <c r="BY33" s="674"/>
      <c r="BZ33" s="674"/>
      <c r="CA33" s="674"/>
      <c r="CB33" s="674"/>
      <c r="CC33" s="674"/>
      <c r="CD33" s="674"/>
      <c r="CE33" s="648" t="s">
        <v>126</v>
      </c>
      <c r="CF33" s="648"/>
      <c r="CG33" s="648"/>
      <c r="CH33" s="648"/>
      <c r="CI33" s="648"/>
      <c r="CJ33" s="648"/>
      <c r="CK33" s="648"/>
      <c r="CL33" s="648"/>
      <c r="CM33" s="196"/>
      <c r="CN33" s="196"/>
      <c r="CP33" s="676"/>
      <c r="CQ33" s="677"/>
      <c r="CR33" s="677"/>
      <c r="CS33" s="677"/>
      <c r="CT33" s="677"/>
      <c r="CU33" s="677"/>
      <c r="CV33" s="677"/>
      <c r="CW33" s="677"/>
      <c r="CX33" s="677"/>
      <c r="CY33" s="677"/>
      <c r="CZ33" s="677"/>
      <c r="DA33" s="677"/>
      <c r="DB33" s="677"/>
      <c r="DC33" s="677"/>
      <c r="DD33" s="677"/>
      <c r="DE33" s="677"/>
      <c r="DF33" s="677"/>
      <c r="DG33" s="677"/>
      <c r="DH33" s="677"/>
      <c r="DI33" s="677"/>
      <c r="DJ33" s="677"/>
      <c r="DK33" s="677"/>
      <c r="DL33" s="677"/>
      <c r="DM33" s="678"/>
    </row>
    <row r="34" spans="1:117" ht="6" customHeight="1" x14ac:dyDescent="0.2">
      <c r="A34" s="674"/>
      <c r="B34" s="674"/>
      <c r="C34" s="674"/>
      <c r="D34" s="674"/>
      <c r="E34" s="674"/>
      <c r="F34" s="674"/>
      <c r="G34" s="674"/>
      <c r="H34" s="674"/>
      <c r="I34" s="674"/>
      <c r="J34" s="674"/>
      <c r="K34" s="674"/>
      <c r="L34" s="674"/>
      <c r="M34" s="674"/>
      <c r="N34" s="674"/>
      <c r="O34" s="674"/>
      <c r="P34" s="674"/>
      <c r="Q34" s="674"/>
      <c r="R34" s="674"/>
      <c r="S34" s="674"/>
      <c r="T34" s="674"/>
      <c r="U34" s="674"/>
      <c r="V34" s="674"/>
      <c r="W34" s="674"/>
      <c r="X34" s="674"/>
      <c r="Y34" s="674"/>
      <c r="Z34" s="674"/>
      <c r="AA34" s="674"/>
      <c r="AB34" s="674"/>
      <c r="AC34" s="674"/>
      <c r="AD34" s="674"/>
      <c r="AE34" s="674"/>
      <c r="AF34" s="674"/>
      <c r="AG34" s="674"/>
      <c r="AH34" s="674"/>
      <c r="AI34" s="674"/>
      <c r="AJ34" s="674"/>
      <c r="AK34" s="674"/>
      <c r="AL34" s="674"/>
      <c r="AM34" s="674"/>
      <c r="AN34" s="674"/>
      <c r="AO34" s="674"/>
      <c r="AP34" s="674"/>
      <c r="AQ34" s="674"/>
      <c r="AR34" s="674"/>
      <c r="AS34" s="674"/>
      <c r="AT34" s="674"/>
      <c r="AU34" s="674"/>
      <c r="AV34" s="674"/>
      <c r="AW34" s="674"/>
      <c r="AX34" s="674"/>
      <c r="AY34" s="674"/>
      <c r="AZ34" s="674"/>
      <c r="BA34" s="674"/>
      <c r="BB34" s="674"/>
      <c r="BC34" s="674"/>
      <c r="BD34" s="674"/>
      <c r="BE34" s="674"/>
      <c r="BF34" s="674"/>
      <c r="BG34" s="674"/>
      <c r="BH34" s="674"/>
      <c r="BI34" s="674"/>
      <c r="BJ34" s="674"/>
      <c r="BK34" s="674"/>
      <c r="BL34" s="674"/>
      <c r="BM34" s="674"/>
      <c r="BN34" s="674"/>
      <c r="BO34" s="674"/>
      <c r="BP34" s="674"/>
      <c r="BQ34" s="674"/>
      <c r="BR34" s="674"/>
      <c r="BS34" s="674"/>
      <c r="BT34" s="674"/>
      <c r="BU34" s="674"/>
      <c r="BV34" s="674"/>
      <c r="BW34" s="674"/>
      <c r="BX34" s="674"/>
      <c r="BY34" s="674"/>
      <c r="BZ34" s="674"/>
      <c r="CA34" s="674"/>
      <c r="CB34" s="674"/>
      <c r="CC34" s="674"/>
      <c r="CD34" s="674"/>
    </row>
    <row r="35" spans="1:117" ht="4.5" customHeight="1" x14ac:dyDescent="0.2">
      <c r="A35" s="203"/>
      <c r="B35" s="203"/>
      <c r="C35" s="203"/>
      <c r="D35" s="203"/>
      <c r="E35" s="203"/>
      <c r="F35" s="203"/>
      <c r="G35" s="203"/>
      <c r="H35" s="203"/>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3"/>
      <c r="BR35" s="203"/>
      <c r="BS35" s="203"/>
      <c r="BT35" s="203"/>
      <c r="BU35" s="203"/>
      <c r="BV35" s="203"/>
      <c r="BW35" s="203"/>
      <c r="BX35" s="203"/>
      <c r="BY35" s="203"/>
      <c r="BZ35" s="203"/>
      <c r="CA35" s="203"/>
      <c r="CB35" s="203"/>
    </row>
    <row r="36" spans="1:117" ht="38.25" customHeight="1" x14ac:dyDescent="0.2">
      <c r="A36" s="675" t="s">
        <v>140</v>
      </c>
      <c r="B36" s="675"/>
      <c r="C36" s="675"/>
      <c r="D36" s="675"/>
      <c r="E36" s="675"/>
      <c r="F36" s="675"/>
      <c r="G36" s="675"/>
      <c r="H36" s="675"/>
      <c r="I36" s="675"/>
      <c r="J36" s="675"/>
      <c r="K36" s="675"/>
      <c r="L36" s="675"/>
      <c r="M36" s="675"/>
      <c r="N36" s="675"/>
      <c r="O36" s="675"/>
      <c r="P36" s="675"/>
      <c r="Q36" s="675"/>
      <c r="R36" s="675"/>
      <c r="S36" s="675"/>
      <c r="T36" s="675"/>
      <c r="U36" s="675"/>
      <c r="V36" s="675"/>
      <c r="W36" s="675"/>
      <c r="X36" s="675"/>
      <c r="Y36" s="675"/>
      <c r="Z36" s="675"/>
      <c r="AA36" s="675"/>
      <c r="AB36" s="675"/>
      <c r="AC36" s="675"/>
      <c r="AD36" s="675"/>
      <c r="AE36" s="675"/>
      <c r="AF36" s="675"/>
      <c r="AG36" s="675"/>
      <c r="AH36" s="675"/>
      <c r="AI36" s="675"/>
      <c r="AJ36" s="675"/>
      <c r="AK36" s="675"/>
      <c r="AL36" s="675"/>
      <c r="AM36" s="675"/>
      <c r="AN36" s="675"/>
      <c r="AO36" s="675"/>
      <c r="AP36" s="675"/>
      <c r="AQ36" s="675"/>
      <c r="AR36" s="675"/>
      <c r="AS36" s="675"/>
      <c r="AT36" s="675"/>
      <c r="AU36" s="675"/>
      <c r="AV36" s="675"/>
      <c r="AW36" s="675"/>
      <c r="AX36" s="675"/>
      <c r="AY36" s="675"/>
      <c r="AZ36" s="675"/>
      <c r="BA36" s="675"/>
      <c r="BB36" s="675"/>
      <c r="BC36" s="675"/>
      <c r="BD36" s="675"/>
      <c r="BE36" s="675"/>
      <c r="BF36" s="675"/>
      <c r="BG36" s="675"/>
      <c r="BH36" s="675"/>
      <c r="BI36" s="675"/>
      <c r="BJ36" s="675"/>
      <c r="BK36" s="675"/>
      <c r="BL36" s="675"/>
      <c r="BM36" s="675"/>
      <c r="BN36" s="675"/>
      <c r="BO36" s="675"/>
      <c r="BP36" s="675"/>
      <c r="BQ36" s="675"/>
      <c r="BR36" s="675"/>
      <c r="BS36" s="675"/>
      <c r="BT36" s="675"/>
      <c r="BU36" s="675"/>
      <c r="BV36" s="675"/>
      <c r="BW36" s="675"/>
      <c r="BX36" s="675"/>
      <c r="BY36" s="675"/>
      <c r="BZ36" s="675"/>
      <c r="CA36" s="675"/>
      <c r="CB36" s="675"/>
      <c r="CC36" s="675"/>
      <c r="CD36" s="675"/>
      <c r="CE36" s="675"/>
    </row>
    <row r="37" spans="1:117" ht="17.25" customHeight="1" x14ac:dyDescent="0.2">
      <c r="A37" s="675"/>
      <c r="B37" s="675"/>
      <c r="C37" s="675"/>
      <c r="D37" s="675"/>
      <c r="E37" s="675"/>
      <c r="F37" s="675"/>
      <c r="G37" s="675"/>
      <c r="H37" s="675"/>
      <c r="I37" s="675"/>
      <c r="J37" s="675"/>
      <c r="K37" s="675"/>
      <c r="L37" s="675"/>
      <c r="M37" s="675"/>
      <c r="N37" s="675"/>
      <c r="O37" s="675"/>
      <c r="P37" s="675"/>
      <c r="Q37" s="675"/>
      <c r="R37" s="675"/>
      <c r="S37" s="675"/>
      <c r="T37" s="675"/>
      <c r="U37" s="675"/>
      <c r="V37" s="675"/>
      <c r="W37" s="675"/>
      <c r="X37" s="675"/>
      <c r="Y37" s="675"/>
      <c r="Z37" s="675"/>
      <c r="AA37" s="675"/>
      <c r="AB37" s="675"/>
      <c r="AC37" s="675"/>
      <c r="AD37" s="675"/>
      <c r="AE37" s="675"/>
      <c r="AF37" s="675"/>
      <c r="AG37" s="675"/>
      <c r="AH37" s="675"/>
      <c r="AI37" s="675"/>
      <c r="AJ37" s="675"/>
      <c r="AK37" s="675"/>
      <c r="AL37" s="675"/>
      <c r="AM37" s="675"/>
      <c r="AN37" s="675"/>
      <c r="AO37" s="675"/>
      <c r="AP37" s="675"/>
      <c r="AQ37" s="675"/>
      <c r="AR37" s="675"/>
      <c r="AS37" s="675"/>
      <c r="AT37" s="675"/>
      <c r="AU37" s="675"/>
      <c r="AV37" s="675"/>
      <c r="AW37" s="675"/>
      <c r="AX37" s="675"/>
      <c r="AY37" s="675"/>
      <c r="AZ37" s="675"/>
      <c r="BA37" s="675"/>
      <c r="BB37" s="675"/>
      <c r="BC37" s="675"/>
      <c r="BD37" s="675"/>
      <c r="BE37" s="675"/>
      <c r="BF37" s="675"/>
      <c r="BG37" s="675"/>
      <c r="BH37" s="675"/>
      <c r="BI37" s="675"/>
      <c r="BJ37" s="675"/>
      <c r="BK37" s="675"/>
      <c r="BL37" s="675"/>
      <c r="BM37" s="675"/>
      <c r="BN37" s="675"/>
      <c r="BO37" s="675"/>
      <c r="BP37" s="675"/>
      <c r="BQ37" s="675"/>
      <c r="BR37" s="675"/>
      <c r="BS37" s="675"/>
      <c r="BT37" s="675"/>
      <c r="BU37" s="675"/>
      <c r="BV37" s="675"/>
      <c r="BW37" s="675"/>
      <c r="BX37" s="675"/>
      <c r="BY37" s="675"/>
      <c r="BZ37" s="675"/>
      <c r="CA37" s="675"/>
      <c r="CB37" s="675"/>
      <c r="CC37" s="675"/>
      <c r="CD37" s="675"/>
      <c r="CE37" s="675"/>
      <c r="CF37" s="648" t="s">
        <v>127</v>
      </c>
      <c r="CG37" s="648"/>
      <c r="CH37" s="648"/>
      <c r="CI37" s="648"/>
      <c r="CJ37" s="648"/>
      <c r="CK37" s="648"/>
      <c r="CL37" s="196"/>
      <c r="CM37" s="196"/>
      <c r="CN37" s="196"/>
      <c r="CP37" s="653">
        <f>ROUND(ПФзУдоп12,0)</f>
        <v>0</v>
      </c>
      <c r="CQ37" s="654"/>
      <c r="CR37" s="654"/>
      <c r="CS37" s="654"/>
      <c r="CT37" s="654"/>
      <c r="CU37" s="654"/>
      <c r="CV37" s="654"/>
      <c r="CW37" s="654"/>
      <c r="CX37" s="654"/>
      <c r="CY37" s="654"/>
      <c r="CZ37" s="654"/>
      <c r="DA37" s="654"/>
      <c r="DB37" s="654"/>
      <c r="DC37" s="654"/>
      <c r="DD37" s="654"/>
      <c r="DE37" s="654"/>
      <c r="DF37" s="654"/>
      <c r="DG37" s="654"/>
      <c r="DH37" s="654"/>
      <c r="DI37" s="654"/>
      <c r="DJ37" s="654"/>
      <c r="DK37" s="654"/>
      <c r="DL37" s="654"/>
      <c r="DM37" s="655"/>
    </row>
    <row r="38" spans="1:117" ht="51.75" customHeight="1" x14ac:dyDescent="0.2">
      <c r="A38" s="675"/>
      <c r="B38" s="675"/>
      <c r="C38" s="675"/>
      <c r="D38" s="675"/>
      <c r="E38" s="675"/>
      <c r="F38" s="675"/>
      <c r="G38" s="675"/>
      <c r="H38" s="675"/>
      <c r="I38" s="675"/>
      <c r="J38" s="675"/>
      <c r="K38" s="675"/>
      <c r="L38" s="675"/>
      <c r="M38" s="675"/>
      <c r="N38" s="675"/>
      <c r="O38" s="675"/>
      <c r="P38" s="675"/>
      <c r="Q38" s="675"/>
      <c r="R38" s="675"/>
      <c r="S38" s="675"/>
      <c r="T38" s="675"/>
      <c r="U38" s="675"/>
      <c r="V38" s="675"/>
      <c r="W38" s="675"/>
      <c r="X38" s="675"/>
      <c r="Y38" s="675"/>
      <c r="Z38" s="675"/>
      <c r="AA38" s="675"/>
      <c r="AB38" s="675"/>
      <c r="AC38" s="675"/>
      <c r="AD38" s="675"/>
      <c r="AE38" s="675"/>
      <c r="AF38" s="675"/>
      <c r="AG38" s="675"/>
      <c r="AH38" s="675"/>
      <c r="AI38" s="675"/>
      <c r="AJ38" s="675"/>
      <c r="AK38" s="675"/>
      <c r="AL38" s="675"/>
      <c r="AM38" s="675"/>
      <c r="AN38" s="675"/>
      <c r="AO38" s="675"/>
      <c r="AP38" s="675"/>
      <c r="AQ38" s="675"/>
      <c r="AR38" s="675"/>
      <c r="AS38" s="675"/>
      <c r="AT38" s="675"/>
      <c r="AU38" s="675"/>
      <c r="AV38" s="675"/>
      <c r="AW38" s="675"/>
      <c r="AX38" s="675"/>
      <c r="AY38" s="675"/>
      <c r="AZ38" s="675"/>
      <c r="BA38" s="675"/>
      <c r="BB38" s="675"/>
      <c r="BC38" s="675"/>
      <c r="BD38" s="675"/>
      <c r="BE38" s="675"/>
      <c r="BF38" s="675"/>
      <c r="BG38" s="675"/>
      <c r="BH38" s="675"/>
      <c r="BI38" s="675"/>
      <c r="BJ38" s="675"/>
      <c r="BK38" s="675"/>
      <c r="BL38" s="675"/>
      <c r="BM38" s="675"/>
      <c r="BN38" s="675"/>
      <c r="BO38" s="675"/>
      <c r="BP38" s="675"/>
      <c r="BQ38" s="675"/>
      <c r="BR38" s="675"/>
      <c r="BS38" s="675"/>
      <c r="BT38" s="675"/>
      <c r="BU38" s="675"/>
      <c r="BV38" s="675"/>
      <c r="BW38" s="675"/>
      <c r="BX38" s="675"/>
      <c r="BY38" s="675"/>
      <c r="BZ38" s="675"/>
      <c r="CA38" s="675"/>
      <c r="CB38" s="675"/>
      <c r="CC38" s="675"/>
      <c r="CD38" s="675"/>
      <c r="CE38" s="675"/>
    </row>
    <row r="39" spans="1:117" x14ac:dyDescent="0.2">
      <c r="CP39" s="680"/>
      <c r="CQ39" s="680"/>
      <c r="CR39" s="680"/>
      <c r="CS39" s="680"/>
      <c r="CT39" s="680"/>
      <c r="CU39" s="680"/>
      <c r="CV39" s="680"/>
      <c r="CW39" s="680"/>
      <c r="CX39" s="680"/>
      <c r="CY39" s="680"/>
      <c r="CZ39" s="680"/>
      <c r="DA39" s="680"/>
      <c r="DB39" s="680"/>
      <c r="DC39" s="680"/>
      <c r="DD39" s="680"/>
      <c r="DE39" s="680"/>
      <c r="DF39" s="680"/>
      <c r="DG39" s="680"/>
      <c r="DH39" s="680"/>
      <c r="DI39" s="680"/>
      <c r="DJ39" s="680"/>
      <c r="DK39" s="680"/>
      <c r="DL39" s="680"/>
      <c r="DM39" s="680"/>
    </row>
    <row r="40" spans="1:117" ht="12.75" x14ac:dyDescent="0.2">
      <c r="CP40" s="681"/>
      <c r="CQ40" s="681"/>
      <c r="CR40" s="681"/>
      <c r="CS40" s="681"/>
      <c r="CT40" s="681"/>
      <c r="CU40" s="681"/>
      <c r="CV40" s="681"/>
      <c r="CW40" s="681"/>
      <c r="CX40" s="681"/>
      <c r="CY40" s="681"/>
      <c r="CZ40" s="681"/>
      <c r="DA40" s="681"/>
      <c r="DB40" s="681"/>
      <c r="DC40" s="681"/>
      <c r="DD40" s="681"/>
      <c r="DE40" s="681"/>
      <c r="DF40" s="681"/>
      <c r="DG40" s="681"/>
      <c r="DH40" s="681"/>
      <c r="DI40" s="681"/>
      <c r="DJ40" s="681"/>
      <c r="DK40" s="681"/>
      <c r="DL40" s="681"/>
      <c r="DM40" s="681"/>
    </row>
    <row r="41" spans="1:117" ht="12.75" x14ac:dyDescent="0.2">
      <c r="CP41" s="679"/>
      <c r="CQ41" s="679"/>
      <c r="CR41" s="679"/>
      <c r="CS41" s="679"/>
      <c r="CT41" s="679"/>
      <c r="CU41" s="679"/>
      <c r="CV41" s="679"/>
      <c r="CW41" s="679"/>
      <c r="CX41" s="679"/>
      <c r="CY41" s="679"/>
      <c r="CZ41" s="679"/>
      <c r="DA41" s="679"/>
      <c r="DB41" s="679"/>
      <c r="DC41" s="679"/>
      <c r="DD41" s="679"/>
      <c r="DE41" s="679"/>
      <c r="DF41" s="679"/>
      <c r="DG41" s="679"/>
      <c r="DH41" s="679"/>
      <c r="DI41" s="679"/>
      <c r="DJ41" s="679"/>
      <c r="DK41" s="679"/>
      <c r="DL41" s="679"/>
      <c r="DM41" s="679"/>
    </row>
    <row r="61" spans="1:120" ht="18.75" customHeight="1" x14ac:dyDescent="0.2"/>
    <row r="62" spans="1:120" s="168" customFormat="1" ht="12.75" x14ac:dyDescent="0.2">
      <c r="A62" s="657" t="s">
        <v>118</v>
      </c>
      <c r="B62" s="657"/>
      <c r="C62" s="657"/>
      <c r="D62" s="657"/>
      <c r="E62" s="657"/>
      <c r="F62" s="657"/>
      <c r="G62" s="657"/>
      <c r="H62" s="657"/>
      <c r="I62" s="657"/>
      <c r="J62" s="657"/>
      <c r="K62" s="657"/>
      <c r="L62" s="657"/>
      <c r="M62" s="657"/>
      <c r="N62" s="657"/>
      <c r="O62" s="657"/>
      <c r="P62" s="657"/>
      <c r="Q62" s="657"/>
      <c r="R62" s="657"/>
      <c r="S62" s="657"/>
      <c r="T62" s="657"/>
      <c r="U62" s="657"/>
      <c r="V62" s="657"/>
      <c r="W62" s="657"/>
      <c r="X62" s="657"/>
      <c r="Y62" s="657"/>
      <c r="Z62" s="657"/>
      <c r="AA62" s="657"/>
      <c r="AB62" s="657"/>
      <c r="AC62" s="657"/>
      <c r="AD62" s="657"/>
      <c r="AE62" s="657"/>
      <c r="AF62" s="657"/>
      <c r="AG62" s="657"/>
      <c r="AH62" s="657"/>
      <c r="AI62" s="657"/>
      <c r="AJ62" s="657"/>
      <c r="AK62" s="657"/>
      <c r="AL62" s="657"/>
      <c r="AM62" s="657"/>
      <c r="AN62" s="657"/>
      <c r="AO62" s="657"/>
      <c r="AP62" s="657"/>
      <c r="AQ62" s="657"/>
      <c r="AR62" s="657"/>
      <c r="AS62" s="657"/>
      <c r="AT62" s="657"/>
      <c r="AU62" s="657"/>
      <c r="AV62" s="657"/>
      <c r="AW62" s="657"/>
      <c r="AX62" s="657"/>
      <c r="AY62" s="657"/>
      <c r="AZ62" s="657"/>
      <c r="BA62" s="657"/>
      <c r="BB62" s="657"/>
      <c r="BC62" s="657"/>
      <c r="BD62" s="657"/>
      <c r="BE62" s="657"/>
      <c r="BF62" s="657"/>
      <c r="BG62" s="657"/>
      <c r="BH62" s="657"/>
      <c r="BI62" s="657"/>
      <c r="BJ62" s="657"/>
      <c r="BK62" s="657"/>
      <c r="BL62" s="657"/>
      <c r="BM62" s="657"/>
      <c r="BN62" s="657"/>
      <c r="BO62" s="657"/>
      <c r="BP62" s="657"/>
      <c r="BQ62" s="657"/>
      <c r="BR62" s="657"/>
      <c r="BS62" s="657"/>
      <c r="BT62" s="657"/>
      <c r="BU62" s="657"/>
      <c r="BV62" s="657"/>
      <c r="BW62" s="657"/>
      <c r="BX62" s="657"/>
      <c r="BY62" s="657"/>
      <c r="BZ62" s="657"/>
      <c r="CA62" s="657"/>
      <c r="CB62" s="657"/>
      <c r="CC62" s="657"/>
      <c r="CD62" s="657"/>
      <c r="CE62" s="657"/>
      <c r="CF62" s="657"/>
      <c r="CG62" s="657"/>
      <c r="CH62" s="657"/>
      <c r="CI62" s="657"/>
      <c r="CJ62" s="657"/>
      <c r="CK62" s="657"/>
      <c r="CL62" s="657"/>
      <c r="CM62" s="657"/>
      <c r="CN62" s="657"/>
      <c r="CO62" s="657"/>
      <c r="CP62" s="657"/>
      <c r="CQ62" s="657"/>
      <c r="CR62" s="657"/>
      <c r="CS62" s="657"/>
      <c r="CT62" s="657"/>
      <c r="CU62" s="657"/>
      <c r="CV62" s="657"/>
      <c r="CW62" s="657"/>
      <c r="CX62" s="657"/>
      <c r="CY62" s="657"/>
      <c r="CZ62" s="657"/>
      <c r="DA62" s="657"/>
      <c r="DB62" s="657"/>
      <c r="DC62" s="657"/>
      <c r="DD62" s="657"/>
      <c r="DE62" s="657"/>
      <c r="DF62" s="657"/>
      <c r="DG62" s="657"/>
      <c r="DH62" s="657"/>
      <c r="DI62" s="657"/>
      <c r="DJ62" s="657"/>
      <c r="DK62" s="657"/>
      <c r="DL62" s="657"/>
      <c r="DM62" s="657"/>
      <c r="DN62" s="657"/>
      <c r="DO62" s="657"/>
      <c r="DP62" s="657"/>
    </row>
    <row r="63" spans="1:120" s="168" customFormat="1" ht="6" customHeight="1" x14ac:dyDescent="0.2">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649"/>
      <c r="AE63" s="649"/>
      <c r="AF63" s="649"/>
      <c r="AG63" s="649"/>
      <c r="AH63" s="649"/>
      <c r="AI63" s="649"/>
      <c r="AJ63" s="649"/>
      <c r="AK63" s="649"/>
      <c r="AL63" s="649"/>
      <c r="AM63" s="649"/>
      <c r="AN63" s="649"/>
      <c r="AO63" s="649"/>
      <c r="AP63" s="649"/>
      <c r="AQ63" s="649"/>
      <c r="AR63" s="649"/>
      <c r="AS63" s="649"/>
      <c r="AT63" s="649"/>
      <c r="AU63" s="649"/>
      <c r="AV63" s="151"/>
      <c r="AW63" s="151"/>
      <c r="AX63" s="151"/>
      <c r="AY63" s="151"/>
      <c r="AZ63" s="151"/>
      <c r="BA63" s="151"/>
      <c r="BB63" s="151"/>
      <c r="BC63" s="151"/>
      <c r="BD63" s="151"/>
      <c r="BE63" s="151"/>
      <c r="BF63" s="151"/>
      <c r="BG63" s="151"/>
      <c r="BH63" s="151"/>
      <c r="BI63" s="151"/>
      <c r="BJ63" s="151"/>
      <c r="BK63" s="151"/>
      <c r="BL63" s="151"/>
      <c r="BM63" s="151"/>
      <c r="BN63" s="151"/>
      <c r="BO63" s="151"/>
      <c r="BP63" s="651"/>
      <c r="BQ63" s="651"/>
      <c r="BR63" s="651"/>
      <c r="BS63" s="651"/>
      <c r="BT63" s="651"/>
      <c r="BU63" s="651"/>
      <c r="BV63" s="651"/>
      <c r="BW63" s="651"/>
      <c r="BX63" s="651"/>
      <c r="BY63" s="651"/>
      <c r="BZ63" s="651"/>
      <c r="CA63" s="651"/>
      <c r="CB63" s="651"/>
      <c r="CC63" s="651"/>
      <c r="CD63" s="651"/>
      <c r="CE63" s="651"/>
      <c r="CF63" s="651"/>
      <c r="CG63" s="198"/>
      <c r="CH63" s="151"/>
      <c r="CI63" s="151"/>
      <c r="CJ63" s="151"/>
      <c r="CK63" s="150"/>
      <c r="CL63" s="151"/>
      <c r="CM63" s="151"/>
      <c r="CN63" s="151"/>
      <c r="CO63" s="151"/>
      <c r="CP63" s="151"/>
      <c r="CQ63" s="151"/>
      <c r="CR63" s="151"/>
      <c r="CS63" s="151"/>
      <c r="CT63" s="151"/>
      <c r="CU63" s="151"/>
      <c r="CV63" s="151"/>
      <c r="CW63" s="151"/>
      <c r="CX63" s="151"/>
      <c r="CY63" s="151"/>
      <c r="CZ63" s="151"/>
      <c r="DA63" s="151"/>
      <c r="DB63" s="151"/>
      <c r="DC63" s="151"/>
      <c r="DD63" s="151"/>
      <c r="DE63" s="151"/>
      <c r="DF63" s="151"/>
      <c r="DG63" s="151"/>
      <c r="DH63" s="151"/>
      <c r="DI63" s="151"/>
      <c r="DJ63" s="151"/>
      <c r="DK63" s="151"/>
      <c r="DL63" s="151"/>
      <c r="DM63" s="151"/>
      <c r="DN63" s="151"/>
      <c r="DO63" s="151"/>
      <c r="DP63" s="151"/>
    </row>
    <row r="64" spans="1:120" s="168" customFormat="1" ht="9" customHeight="1" x14ac:dyDescent="0.2">
      <c r="A64" s="656"/>
      <c r="B64" s="656"/>
      <c r="C64" s="656"/>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650"/>
      <c r="AE64" s="650"/>
      <c r="AF64" s="650"/>
      <c r="AG64" s="650"/>
      <c r="AH64" s="650"/>
      <c r="AI64" s="650"/>
      <c r="AJ64" s="650"/>
      <c r="AK64" s="650"/>
      <c r="AL64" s="650"/>
      <c r="AM64" s="650"/>
      <c r="AN64" s="650"/>
      <c r="AO64" s="650"/>
      <c r="AP64" s="650"/>
      <c r="AQ64" s="650"/>
      <c r="AR64" s="650"/>
      <c r="AS64" s="650"/>
      <c r="AT64" s="650"/>
      <c r="AU64" s="650"/>
      <c r="AV64" s="199" t="s">
        <v>119</v>
      </c>
      <c r="AW64" s="151"/>
      <c r="AX64" s="151"/>
      <c r="AY64" s="151"/>
      <c r="AZ64" s="151"/>
      <c r="BA64" s="151"/>
      <c r="BB64" s="151"/>
      <c r="BC64" s="151"/>
      <c r="BD64" s="151"/>
      <c r="BE64" s="151"/>
      <c r="BF64" s="151"/>
      <c r="BG64" s="151"/>
      <c r="BH64" s="151"/>
      <c r="BI64" s="151"/>
      <c r="BJ64" s="151"/>
      <c r="BK64" s="151"/>
      <c r="BL64" s="151"/>
      <c r="BM64" s="151"/>
      <c r="BN64" s="151"/>
      <c r="BO64" s="151"/>
      <c r="BP64" s="650"/>
      <c r="BQ64" s="650"/>
      <c r="BR64" s="650"/>
      <c r="BS64" s="650"/>
      <c r="BT64" s="650"/>
      <c r="BU64" s="650"/>
      <c r="BV64" s="650"/>
      <c r="BW64" s="650"/>
      <c r="BX64" s="650"/>
      <c r="BY64" s="650"/>
      <c r="BZ64" s="650"/>
      <c r="CA64" s="650"/>
      <c r="CB64" s="650"/>
      <c r="CC64" s="650"/>
      <c r="CD64" s="650"/>
      <c r="CE64" s="650"/>
      <c r="CF64" s="650"/>
      <c r="CG64" s="199" t="s">
        <v>120</v>
      </c>
      <c r="CH64" s="150"/>
      <c r="CI64" s="151"/>
      <c r="CJ64" s="151"/>
      <c r="CK64" s="150"/>
      <c r="CL64" s="151"/>
      <c r="CM64" s="151"/>
      <c r="CN64" s="151"/>
      <c r="CO64" s="151"/>
      <c r="CP64" s="151"/>
      <c r="CQ64" s="151"/>
      <c r="CR64" s="151"/>
      <c r="CS64" s="151"/>
      <c r="CT64" s="151"/>
      <c r="CU64" s="151"/>
      <c r="CV64" s="151"/>
      <c r="CW64" s="151"/>
      <c r="CX64" s="151"/>
      <c r="CY64" s="151"/>
      <c r="CZ64" s="151"/>
      <c r="DA64" s="151"/>
      <c r="DB64" s="151"/>
      <c r="DC64" s="151"/>
      <c r="DD64" s="151"/>
      <c r="DE64" s="151"/>
      <c r="DF64" s="151"/>
      <c r="DG64" s="151"/>
      <c r="DH64" s="151"/>
      <c r="DI64" s="151"/>
      <c r="DJ64" s="151"/>
      <c r="DK64" s="151"/>
      <c r="DL64" s="151"/>
      <c r="DM64" s="151"/>
      <c r="DN64" s="656"/>
      <c r="DO64" s="656"/>
      <c r="DP64" s="656"/>
    </row>
    <row r="65" spans="1:120" s="182" customFormat="1" ht="5.25" customHeight="1" x14ac:dyDescent="0.2">
      <c r="A65" s="656"/>
      <c r="B65" s="656"/>
      <c r="C65" s="656"/>
      <c r="DN65" s="656"/>
      <c r="DO65" s="656"/>
      <c r="DP65" s="656"/>
    </row>
  </sheetData>
  <sheetProtection password="9545" sheet="1" objects="1" scenarios="1" selectLockedCells="1" selectUnlockedCells="1"/>
  <customSheetViews>
    <customSheetView guid="{6FC1B69A-BC8B-4604-944B-6372D0B618C1}" showPageBreaks="1" showGridLines="0" fitToPage="1" view="pageBreakPreview" showRuler="0" topLeftCell="A13">
      <selection activeCell="CP16" sqref="CP16:DM16"/>
      <pageMargins left="0.19685039370078741" right="0.19685039370078741" top="0.19685039370078741" bottom="0.19685039370078741" header="0" footer="0"/>
      <printOptions horizontalCentered="1" verticalCentered="1"/>
      <pageSetup paperSize="9" orientation="portrait" r:id="rId1"/>
      <headerFooter alignWithMargins="0"/>
    </customSheetView>
    <customSheetView guid="{6E2ACC73-2521-441F-B10D-4DAD28BFFDFA}" showPageBreaks="1" showGridLines="0" fitToPage="1" view="pageBreakPreview" topLeftCell="A13">
      <selection activeCell="CP16" sqref="CP16:DM16"/>
      <pageMargins left="0.19685039370078741" right="0.19685039370078741" top="0.19685039370078741" bottom="0.19685039370078741" header="0" footer="0"/>
      <printOptions horizontalCentered="1" verticalCentered="1"/>
      <pageSetup paperSize="9" scale="98" orientation="portrait" r:id="rId2"/>
      <headerFooter alignWithMargins="0"/>
    </customSheetView>
  </customSheetViews>
  <mergeCells count="71">
    <mergeCell ref="CC21:CN21"/>
    <mergeCell ref="AW4:AY4"/>
    <mergeCell ref="AZ4:BB4"/>
    <mergeCell ref="AQ1:AS2"/>
    <mergeCell ref="AT1:AV2"/>
    <mergeCell ref="AW1:AY2"/>
    <mergeCell ref="AZ1:BB2"/>
    <mergeCell ref="BC1:BE2"/>
    <mergeCell ref="BU4:BW4"/>
    <mergeCell ref="BF1:BH2"/>
    <mergeCell ref="BI1:BK2"/>
    <mergeCell ref="BL1:BN2"/>
    <mergeCell ref="BO1:BQ2"/>
    <mergeCell ref="BR1:BT2"/>
    <mergeCell ref="BL4:BQ4"/>
    <mergeCell ref="CP30:DM30"/>
    <mergeCell ref="CC14:CN14"/>
    <mergeCell ref="A12:CB12"/>
    <mergeCell ref="A26:CB28"/>
    <mergeCell ref="CP14:CR14"/>
    <mergeCell ref="CP12:DM12"/>
    <mergeCell ref="CS14:CU14"/>
    <mergeCell ref="CV14:CX14"/>
    <mergeCell ref="CY14:DA14"/>
    <mergeCell ref="A23:CB25"/>
    <mergeCell ref="A29:CB31"/>
    <mergeCell ref="CC30:CN30"/>
    <mergeCell ref="A17:CB19"/>
    <mergeCell ref="CC12:CN12"/>
    <mergeCell ref="CC24:CN24"/>
    <mergeCell ref="CC27:CN27"/>
    <mergeCell ref="AK4:AM4"/>
    <mergeCell ref="AN4:AP4"/>
    <mergeCell ref="AQ4:AS4"/>
    <mergeCell ref="A8:DP8"/>
    <mergeCell ref="E10:DD11"/>
    <mergeCell ref="BX4:BZ4"/>
    <mergeCell ref="A7:DP7"/>
    <mergeCell ref="BC4:BE4"/>
    <mergeCell ref="BF4:BH4"/>
    <mergeCell ref="AT4:AV4"/>
    <mergeCell ref="BI4:BK4"/>
    <mergeCell ref="BR4:BT4"/>
    <mergeCell ref="AC4:AJ4"/>
    <mergeCell ref="A1:C1"/>
    <mergeCell ref="Y1:AA1"/>
    <mergeCell ref="AC1:AJ1"/>
    <mergeCell ref="AK1:AM2"/>
    <mergeCell ref="AN1:AP2"/>
    <mergeCell ref="DN64:DP65"/>
    <mergeCell ref="A62:DP62"/>
    <mergeCell ref="CC16:CN16"/>
    <mergeCell ref="CC18:CN18"/>
    <mergeCell ref="A20:CB22"/>
    <mergeCell ref="CP33:DM33"/>
    <mergeCell ref="CP37:DM37"/>
    <mergeCell ref="CP41:DM41"/>
    <mergeCell ref="CP27:DM27"/>
    <mergeCell ref="CP16:DM16"/>
    <mergeCell ref="CP18:DM18"/>
    <mergeCell ref="CP21:DM21"/>
    <mergeCell ref="CP24:DM24"/>
    <mergeCell ref="AD63:AU64"/>
    <mergeCell ref="CP39:DM39"/>
    <mergeCell ref="CP40:DM40"/>
    <mergeCell ref="BP63:CF64"/>
    <mergeCell ref="CE33:CL33"/>
    <mergeCell ref="A32:CD34"/>
    <mergeCell ref="CF37:CK37"/>
    <mergeCell ref="A64:C65"/>
    <mergeCell ref="A36:CE38"/>
  </mergeCells>
  <phoneticPr fontId="7" type="noConversion"/>
  <dataValidations count="2">
    <dataValidation allowBlank="1" showInputMessage="1" showErrorMessage="1" promptTitle="Данные вводить не надо!" prompt="Производится автоматический расчет!" sqref="CP24:DM24"/>
    <dataValidation type="custom" allowBlank="1" showInputMessage="1" sqref="CP37:DM37">
      <formula1>(CP37&gt;CP41)</formula1>
    </dataValidation>
  </dataValidations>
  <printOptions horizontalCentered="1" verticalCentered="1"/>
  <pageMargins left="0.19685039370078741" right="0.19685039370078741" top="0.19685039370078741" bottom="0.19685039370078741" header="0" footer="0"/>
  <pageSetup paperSize="9" orientation="portrait" r:id="rId3"/>
  <headerFooter alignWithMargins="0"/>
  <ignoredErrors>
    <ignoredError sqref="BR4:BZ4 CY14 CS14 CC14 CC16 CC18 CC21 CC24 CC27 CC30 CE33 CF37" numberStoredAsText="1"/>
  </ignoredErrors>
  <drawing r:id="rId4"/>
  <legacyDrawing r:id="rId5"/>
  <oleObjects>
    <mc:AlternateContent xmlns:mc="http://schemas.openxmlformats.org/markup-compatibility/2006">
      <mc:Choice Requires="x14">
        <oleObject progId="CorelBarCode.9" shapeId="5121" r:id="rId6">
          <objectPr defaultSize="0" autoPict="0" r:id="rId7">
            <anchor moveWithCells="1">
              <from>
                <xdr:col>4</xdr:col>
                <xdr:colOff>28575</xdr:colOff>
                <xdr:row>0</xdr:row>
                <xdr:rowOff>0</xdr:rowOff>
              </from>
              <to>
                <xdr:col>23</xdr:col>
                <xdr:colOff>38100</xdr:colOff>
                <xdr:row>3</xdr:row>
                <xdr:rowOff>180975</xdr:rowOff>
              </to>
            </anchor>
          </objectPr>
        </oleObject>
      </mc:Choice>
      <mc:Fallback>
        <oleObject progId="CorelBarCode.9" shapeId="5121" r:id="rId6"/>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7"/>
  <sheetViews>
    <sheetView showGridLines="0" showRowColHeaders="0" workbookViewId="0">
      <selection activeCell="A26" sqref="A26"/>
    </sheetView>
  </sheetViews>
  <sheetFormatPr defaultRowHeight="12.75" x14ac:dyDescent="0.2"/>
  <cols>
    <col min="1" max="1" width="5.7109375" style="168" customWidth="1"/>
    <col min="2" max="2" width="28.5703125" style="168" customWidth="1"/>
    <col min="3" max="3" width="7.28515625" style="168" customWidth="1"/>
    <col min="4" max="4" width="10.140625" style="168" customWidth="1"/>
    <col min="5" max="6" width="15.85546875" style="168" customWidth="1"/>
    <col min="7" max="16384" width="9.140625" style="168"/>
  </cols>
  <sheetData>
    <row r="1" spans="1:6" x14ac:dyDescent="0.2">
      <c r="A1" s="283" t="s">
        <v>421</v>
      </c>
    </row>
    <row r="2" spans="1:6" x14ac:dyDescent="0.2">
      <c r="A2" s="283" t="s">
        <v>422</v>
      </c>
    </row>
    <row r="3" spans="1:6" x14ac:dyDescent="0.2">
      <c r="A3" s="283" t="s">
        <v>423</v>
      </c>
    </row>
    <row r="5" spans="1:6" x14ac:dyDescent="0.2">
      <c r="A5" s="685" t="s">
        <v>424</v>
      </c>
      <c r="B5" s="685"/>
      <c r="C5" s="685"/>
      <c r="D5" s="685"/>
      <c r="E5" s="685"/>
      <c r="F5" s="685"/>
    </row>
    <row r="6" spans="1:6" x14ac:dyDescent="0.2">
      <c r="A6" s="687" t="s">
        <v>425</v>
      </c>
      <c r="B6" s="687"/>
      <c r="C6" s="687"/>
      <c r="D6" s="687" t="s">
        <v>341</v>
      </c>
      <c r="E6" s="687" t="s">
        <v>426</v>
      </c>
      <c r="F6" s="687"/>
    </row>
    <row r="7" spans="1:6" x14ac:dyDescent="0.2">
      <c r="A7" s="686" t="s">
        <v>427</v>
      </c>
      <c r="B7" s="686"/>
      <c r="C7" s="686"/>
      <c r="D7" s="687"/>
      <c r="E7" s="687"/>
      <c r="F7" s="687"/>
    </row>
    <row r="8" spans="1:6" x14ac:dyDescent="0.2">
      <c r="A8" s="686"/>
      <c r="B8" s="686"/>
      <c r="C8" s="686"/>
      <c r="D8" s="687"/>
      <c r="E8" s="687"/>
      <c r="F8" s="687"/>
    </row>
    <row r="9" spans="1:6" x14ac:dyDescent="0.2">
      <c r="A9" s="686"/>
      <c r="B9" s="686"/>
      <c r="C9" s="686"/>
      <c r="D9" s="687"/>
      <c r="E9" s="687"/>
      <c r="F9" s="687"/>
    </row>
    <row r="10" spans="1:6" x14ac:dyDescent="0.2">
      <c r="A10" s="686" t="s">
        <v>428</v>
      </c>
      <c r="B10" s="686"/>
      <c r="C10" s="686"/>
      <c r="D10" s="284" t="s">
        <v>219</v>
      </c>
      <c r="E10" s="687" t="s">
        <v>429</v>
      </c>
      <c r="F10" s="687"/>
    </row>
    <row r="11" spans="1:6" x14ac:dyDescent="0.2">
      <c r="A11" s="686"/>
      <c r="B11" s="686"/>
      <c r="C11" s="686"/>
      <c r="D11" s="687" t="s">
        <v>341</v>
      </c>
      <c r="E11" s="687" t="s">
        <v>221</v>
      </c>
      <c r="F11" s="687"/>
    </row>
    <row r="12" spans="1:6" x14ac:dyDescent="0.2">
      <c r="A12" s="686"/>
      <c r="B12" s="686"/>
      <c r="C12" s="686"/>
      <c r="D12" s="687"/>
      <c r="E12" s="687"/>
      <c r="F12" s="687"/>
    </row>
    <row r="14" spans="1:6" x14ac:dyDescent="0.2">
      <c r="A14" s="685" t="s">
        <v>447</v>
      </c>
      <c r="B14" s="685"/>
      <c r="C14" s="685"/>
      <c r="D14" s="685"/>
      <c r="E14" s="685"/>
      <c r="F14" s="685"/>
    </row>
    <row r="16" spans="1:6" x14ac:dyDescent="0.2">
      <c r="A16" s="168" t="str">
        <f>"Плательщик: ИП "&amp;'Карточка ИП'!AU5</f>
        <v>Плательщик: ИП Воробьянинов Ипполит Матвеевич</v>
      </c>
    </row>
    <row r="17" spans="1:6" x14ac:dyDescent="0.2">
      <c r="A17" s="168" t="str">
        <f>"Грузополучатель: ИП "&amp;'Карточка ИП'!AU5</f>
        <v>Грузополучатель: ИП Воробьянинов Ипполит Матвеевич</v>
      </c>
    </row>
    <row r="19" spans="1:6" ht="51" customHeight="1" x14ac:dyDescent="0.2">
      <c r="A19" s="285" t="s">
        <v>264</v>
      </c>
      <c r="B19" s="285" t="s">
        <v>430</v>
      </c>
      <c r="C19" s="285" t="s">
        <v>431</v>
      </c>
      <c r="D19" s="285" t="s">
        <v>432</v>
      </c>
      <c r="E19" s="285" t="s">
        <v>433</v>
      </c>
      <c r="F19" s="285" t="s">
        <v>52</v>
      </c>
    </row>
    <row r="20" spans="1:6" ht="110.25" customHeight="1" x14ac:dyDescent="0.2">
      <c r="A20" s="284" t="s">
        <v>74</v>
      </c>
      <c r="B20" s="286" t="s">
        <v>434</v>
      </c>
      <c r="C20" s="284" t="s">
        <v>435</v>
      </c>
      <c r="D20" s="284" t="s">
        <v>436</v>
      </c>
      <c r="E20" s="287">
        <v>2400</v>
      </c>
      <c r="F20" s="287">
        <f>E20</f>
        <v>2400</v>
      </c>
    </row>
    <row r="21" spans="1:6" x14ac:dyDescent="0.2">
      <c r="E21" s="283" t="s">
        <v>437</v>
      </c>
      <c r="F21" s="287">
        <f>F20</f>
        <v>2400</v>
      </c>
    </row>
    <row r="22" spans="1:6" x14ac:dyDescent="0.2">
      <c r="E22" s="283" t="s">
        <v>438</v>
      </c>
      <c r="F22" s="287">
        <v>0</v>
      </c>
    </row>
    <row r="23" spans="1:6" x14ac:dyDescent="0.2">
      <c r="E23" s="283" t="s">
        <v>439</v>
      </c>
      <c r="F23" s="287">
        <f>F20</f>
        <v>2400</v>
      </c>
    </row>
    <row r="24" spans="1:6" x14ac:dyDescent="0.2">
      <c r="A24" s="168" t="s">
        <v>448</v>
      </c>
    </row>
    <row r="25" spans="1:6" x14ac:dyDescent="0.2">
      <c r="A25" s="168" t="s">
        <v>449</v>
      </c>
    </row>
    <row r="26" spans="1:6" x14ac:dyDescent="0.2">
      <c r="A26" s="143" t="s">
        <v>450</v>
      </c>
    </row>
    <row r="27" spans="1:6" x14ac:dyDescent="0.2">
      <c r="A27" s="168" t="s">
        <v>440</v>
      </c>
    </row>
  </sheetData>
  <sheetProtection password="9545" sheet="1" objects="1" scenarios="1" selectLockedCells="1" selectUnlockedCells="1"/>
  <mergeCells count="10">
    <mergeCell ref="A5:F5"/>
    <mergeCell ref="A10:C12"/>
    <mergeCell ref="E10:F10"/>
    <mergeCell ref="D11:D12"/>
    <mergeCell ref="A14:F14"/>
    <mergeCell ref="E11:F12"/>
    <mergeCell ref="A6:C6"/>
    <mergeCell ref="D6:D9"/>
    <mergeCell ref="E6:F9"/>
    <mergeCell ref="A7:C9"/>
  </mergeCells>
  <phoneticPr fontId="7" type="noConversion"/>
  <pageMargins left="0.75" right="0.75" top="1" bottom="1" header="0.5" footer="0.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enableFormatConditionsCalculation="0">
    <tabColor indexed="9"/>
  </sheetPr>
  <dimension ref="C2:FY37"/>
  <sheetViews>
    <sheetView showGridLines="0" showRowColHeaders="0" workbookViewId="0">
      <selection activeCell="C2" sqref="C2:FR2"/>
    </sheetView>
  </sheetViews>
  <sheetFormatPr defaultColWidth="0.85546875" defaultRowHeight="15" x14ac:dyDescent="0.2"/>
  <cols>
    <col min="1" max="16384" width="0.85546875" style="29"/>
  </cols>
  <sheetData>
    <row r="2" spans="3:181" ht="17.25" customHeight="1" x14ac:dyDescent="0.2">
      <c r="C2" s="312" t="s">
        <v>265</v>
      </c>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c r="AO2" s="312"/>
      <c r="AP2" s="312"/>
      <c r="AQ2" s="312"/>
      <c r="AR2" s="312"/>
      <c r="AS2" s="312"/>
      <c r="AT2" s="312"/>
      <c r="AU2" s="312"/>
      <c r="AV2" s="312"/>
      <c r="AW2" s="312"/>
      <c r="AX2" s="312"/>
      <c r="AY2" s="312"/>
      <c r="AZ2" s="312"/>
      <c r="BA2" s="312"/>
      <c r="BB2" s="312"/>
      <c r="BC2" s="312"/>
      <c r="BD2" s="312"/>
      <c r="BE2" s="312"/>
      <c r="BF2" s="312"/>
      <c r="BG2" s="312"/>
      <c r="BH2" s="312"/>
      <c r="BI2" s="312"/>
      <c r="BJ2" s="312"/>
      <c r="BK2" s="312"/>
      <c r="BL2" s="312"/>
      <c r="BM2" s="312"/>
      <c r="BN2" s="312"/>
      <c r="BO2" s="312"/>
      <c r="BP2" s="312"/>
      <c r="BQ2" s="312"/>
      <c r="BR2" s="312"/>
      <c r="BS2" s="312"/>
      <c r="BT2" s="312"/>
      <c r="BU2" s="312"/>
      <c r="BV2" s="312"/>
      <c r="BW2" s="312"/>
      <c r="BX2" s="312"/>
      <c r="BY2" s="312"/>
      <c r="BZ2" s="312"/>
      <c r="CA2" s="312"/>
      <c r="CB2" s="312"/>
      <c r="CC2" s="312"/>
      <c r="CD2" s="312"/>
      <c r="CE2" s="312"/>
      <c r="CF2" s="312"/>
      <c r="CG2" s="312"/>
      <c r="CH2" s="312"/>
      <c r="CI2" s="312"/>
      <c r="CJ2" s="312"/>
      <c r="CK2" s="312"/>
      <c r="CL2" s="312"/>
      <c r="CM2" s="312"/>
      <c r="CN2" s="312"/>
      <c r="CO2" s="312"/>
      <c r="CP2" s="312"/>
      <c r="CQ2" s="312"/>
      <c r="CR2" s="312"/>
      <c r="CS2" s="312"/>
      <c r="CT2" s="312"/>
      <c r="CU2" s="312"/>
      <c r="CV2" s="312"/>
      <c r="CW2" s="312"/>
      <c r="CX2" s="312"/>
      <c r="CY2" s="312"/>
      <c r="CZ2" s="312"/>
      <c r="DA2" s="312"/>
      <c r="DB2" s="312"/>
      <c r="DC2" s="312"/>
      <c r="DD2" s="312"/>
      <c r="DE2" s="312"/>
      <c r="DF2" s="312"/>
      <c r="DG2" s="312"/>
      <c r="DH2" s="312"/>
      <c r="DI2" s="312"/>
      <c r="DJ2" s="312"/>
      <c r="DK2" s="312"/>
      <c r="DL2" s="312"/>
      <c r="DM2" s="312"/>
      <c r="DN2" s="312"/>
      <c r="DO2" s="312"/>
      <c r="DP2" s="312"/>
      <c r="DQ2" s="312"/>
      <c r="DR2" s="312"/>
      <c r="DS2" s="313"/>
      <c r="DT2" s="313"/>
      <c r="DU2" s="313"/>
      <c r="DV2" s="313"/>
      <c r="DW2" s="313"/>
      <c r="DX2" s="313"/>
      <c r="DY2" s="313"/>
      <c r="DZ2" s="313"/>
      <c r="EA2" s="313"/>
      <c r="EB2" s="313"/>
      <c r="EC2" s="313"/>
      <c r="ED2" s="313"/>
      <c r="EE2" s="313"/>
      <c r="EF2" s="313"/>
      <c r="EG2" s="313"/>
      <c r="EH2" s="313"/>
      <c r="EI2" s="313"/>
      <c r="EJ2" s="313"/>
      <c r="EK2" s="313"/>
      <c r="EL2" s="313"/>
      <c r="EM2" s="313"/>
      <c r="EN2" s="313"/>
      <c r="EO2" s="313"/>
      <c r="EP2" s="313"/>
      <c r="EQ2" s="313"/>
      <c r="ER2" s="313"/>
      <c r="ES2" s="313"/>
      <c r="ET2" s="313"/>
      <c r="EU2" s="313"/>
      <c r="EV2" s="313"/>
      <c r="EW2" s="313"/>
      <c r="EX2" s="313"/>
      <c r="EY2" s="313"/>
      <c r="EZ2" s="313"/>
      <c r="FA2" s="313"/>
      <c r="FB2" s="313"/>
      <c r="FC2" s="313"/>
      <c r="FD2" s="313"/>
      <c r="FE2" s="313"/>
      <c r="FF2" s="313"/>
      <c r="FG2" s="313"/>
      <c r="FH2" s="313"/>
      <c r="FI2" s="313"/>
      <c r="FJ2" s="313"/>
      <c r="FK2" s="313"/>
      <c r="FL2" s="313"/>
      <c r="FM2" s="313"/>
      <c r="FN2" s="313"/>
      <c r="FO2" s="313"/>
      <c r="FP2" s="313"/>
      <c r="FQ2" s="313"/>
      <c r="FR2" s="313"/>
    </row>
    <row r="3" spans="3:181" ht="17.25" customHeight="1" x14ac:dyDescent="0.2">
      <c r="C3" s="205"/>
      <c r="D3" s="205"/>
      <c r="E3" s="205"/>
      <c r="F3" s="205"/>
      <c r="G3" s="206" t="s">
        <v>366</v>
      </c>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c r="BN3" s="205"/>
      <c r="BO3" s="205"/>
      <c r="BP3" s="205"/>
      <c r="BQ3" s="205"/>
      <c r="BR3" s="205"/>
      <c r="BS3" s="205"/>
      <c r="BT3" s="205"/>
      <c r="BU3" s="205"/>
      <c r="BV3" s="205"/>
      <c r="BW3" s="205"/>
      <c r="BX3" s="205"/>
      <c r="BY3" s="205"/>
      <c r="BZ3" s="205"/>
      <c r="CA3" s="205"/>
      <c r="CB3" s="205"/>
      <c r="CC3" s="205"/>
      <c r="CD3" s="205"/>
      <c r="CE3" s="205"/>
      <c r="CF3" s="205"/>
      <c r="CG3" s="205"/>
      <c r="CH3" s="205"/>
      <c r="CI3" s="205"/>
      <c r="CJ3" s="205"/>
      <c r="CK3" s="205"/>
      <c r="CL3" s="205"/>
      <c r="CM3" s="205"/>
      <c r="CN3" s="205"/>
      <c r="CO3" s="205"/>
      <c r="CP3" s="205"/>
      <c r="CQ3" s="205"/>
      <c r="CR3" s="205"/>
      <c r="CS3" s="205"/>
      <c r="CT3" s="205"/>
      <c r="CU3" s="205"/>
      <c r="CV3" s="205"/>
      <c r="CW3" s="205"/>
      <c r="CX3" s="205"/>
      <c r="CY3" s="205"/>
      <c r="CZ3" s="205"/>
      <c r="DA3" s="205"/>
      <c r="DB3" s="205"/>
      <c r="DC3" s="205"/>
      <c r="DD3" s="205"/>
      <c r="DE3" s="205"/>
      <c r="DF3" s="205"/>
      <c r="DG3" s="205"/>
      <c r="DH3" s="205"/>
      <c r="DI3" s="205"/>
      <c r="DJ3" s="205"/>
      <c r="DK3" s="205"/>
      <c r="DL3" s="205"/>
      <c r="DM3" s="205"/>
      <c r="DN3" s="205"/>
      <c r="DO3" s="205"/>
      <c r="DP3" s="205"/>
      <c r="DQ3" s="205"/>
      <c r="DR3" s="205"/>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70"/>
      <c r="FE3" s="70"/>
      <c r="FF3" s="70"/>
      <c r="FG3" s="70"/>
      <c r="FH3" s="70"/>
      <c r="FI3" s="70"/>
      <c r="FJ3" s="70"/>
      <c r="FK3" s="70"/>
      <c r="FL3" s="70"/>
      <c r="FM3" s="70"/>
      <c r="FN3" s="70"/>
      <c r="FO3" s="70"/>
      <c r="FP3" s="70"/>
      <c r="FQ3" s="70"/>
      <c r="FR3" s="70"/>
    </row>
    <row r="5" spans="3:181" ht="15.75" x14ac:dyDescent="0.2">
      <c r="G5" s="317" t="s">
        <v>266</v>
      </c>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318"/>
      <c r="AI5" s="318"/>
      <c r="AJ5" s="318"/>
      <c r="AK5" s="318"/>
      <c r="AL5" s="318"/>
      <c r="AM5" s="318"/>
      <c r="AN5" s="318"/>
      <c r="AO5" s="318"/>
    </row>
    <row r="7" spans="3:181" ht="15.75" x14ac:dyDescent="0.25">
      <c r="D7" s="84" t="s">
        <v>277</v>
      </c>
      <c r="H7" s="29" t="s">
        <v>301</v>
      </c>
      <c r="EG7" s="311" t="s">
        <v>249</v>
      </c>
      <c r="EH7" s="311"/>
      <c r="EI7" s="311"/>
      <c r="EJ7" s="311"/>
      <c r="EK7" s="311"/>
      <c r="EL7" s="311"/>
      <c r="EM7" s="311"/>
      <c r="EN7" s="311"/>
      <c r="EO7" s="311"/>
      <c r="EP7" s="311"/>
      <c r="EQ7" s="311"/>
      <c r="ER7" s="311"/>
      <c r="ES7" s="311"/>
      <c r="ET7" s="311"/>
      <c r="EU7" s="311"/>
      <c r="EV7" s="311"/>
      <c r="EW7" s="311"/>
      <c r="EX7" s="311"/>
      <c r="EY7" s="311"/>
      <c r="EZ7" s="311"/>
      <c r="FA7" s="311"/>
      <c r="FB7" s="311"/>
      <c r="FC7" s="311"/>
      <c r="FD7" s="311"/>
      <c r="FE7" s="311"/>
      <c r="FF7" s="311"/>
      <c r="FG7" s="311"/>
      <c r="FH7" s="311"/>
      <c r="FI7" s="311"/>
      <c r="FJ7" s="311"/>
      <c r="FK7" s="311"/>
      <c r="FL7" s="311"/>
      <c r="FM7" s="311"/>
      <c r="FN7" s="311"/>
      <c r="FO7" s="311"/>
      <c r="FP7" s="311"/>
      <c r="FQ7" s="311"/>
      <c r="FR7" s="311"/>
      <c r="FS7" s="311"/>
      <c r="FT7" s="311"/>
      <c r="FU7" s="311"/>
      <c r="FV7" s="311"/>
      <c r="FW7" s="311"/>
      <c r="FX7" s="311"/>
      <c r="FY7" s="311"/>
    </row>
    <row r="8" spans="3:181" x14ac:dyDescent="0.2">
      <c r="EG8" s="81"/>
      <c r="EH8" s="81"/>
      <c r="EI8" s="81"/>
      <c r="EJ8" s="81"/>
      <c r="EK8" s="81"/>
      <c r="EL8" s="81"/>
      <c r="EM8" s="81"/>
      <c r="EN8" s="81"/>
      <c r="EO8" s="81"/>
      <c r="EP8" s="81"/>
      <c r="EQ8" s="81"/>
      <c r="ER8" s="81"/>
      <c r="ES8" s="81"/>
      <c r="ET8" s="81"/>
      <c r="EU8" s="81"/>
      <c r="EV8" s="81"/>
      <c r="EW8" s="81"/>
      <c r="EX8" s="81"/>
      <c r="EY8" s="81"/>
      <c r="EZ8" s="81"/>
      <c r="FA8" s="81"/>
      <c r="FB8" s="81"/>
      <c r="FC8" s="81"/>
      <c r="FD8" s="81"/>
      <c r="FE8" s="81"/>
      <c r="FF8" s="81"/>
      <c r="FG8" s="81"/>
      <c r="FH8" s="81"/>
      <c r="FI8" s="81"/>
      <c r="FJ8" s="81"/>
      <c r="FK8" s="81"/>
      <c r="FL8" s="81"/>
      <c r="FM8" s="81"/>
      <c r="FN8" s="81"/>
      <c r="FO8" s="81"/>
      <c r="FP8" s="81"/>
      <c r="FQ8" s="81"/>
      <c r="FR8" s="81"/>
      <c r="FS8" s="81"/>
      <c r="FT8" s="81"/>
      <c r="FU8" s="81"/>
      <c r="FV8" s="81"/>
      <c r="FW8" s="81"/>
      <c r="FX8" s="81"/>
      <c r="FY8" s="81"/>
    </row>
    <row r="9" spans="3:181" ht="15.75" x14ac:dyDescent="0.2">
      <c r="G9" s="314" t="s">
        <v>267</v>
      </c>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6"/>
      <c r="AM9" s="316"/>
      <c r="AN9" s="316"/>
      <c r="AO9" s="316"/>
    </row>
    <row r="11" spans="3:181" ht="15.75" x14ac:dyDescent="0.25">
      <c r="D11" s="84" t="s">
        <v>281</v>
      </c>
      <c r="H11" s="29" t="s">
        <v>300</v>
      </c>
      <c r="CP11" s="304" t="s">
        <v>250</v>
      </c>
      <c r="CQ11" s="304"/>
      <c r="CR11" s="304"/>
      <c r="CS11" s="304"/>
      <c r="CT11" s="304"/>
      <c r="CU11" s="304"/>
      <c r="CV11" s="304"/>
      <c r="CW11" s="304"/>
      <c r="CX11" s="304"/>
      <c r="CY11" s="304"/>
      <c r="CZ11" s="304"/>
      <c r="DA11" s="304"/>
      <c r="DB11" s="304"/>
      <c r="DC11" s="304"/>
      <c r="DD11" s="304"/>
      <c r="DE11" s="304"/>
      <c r="DF11" s="304"/>
      <c r="DG11" s="304"/>
      <c r="DH11" s="304"/>
      <c r="DI11" s="304"/>
      <c r="DJ11" s="304"/>
      <c r="DK11" s="304"/>
      <c r="DL11" s="304"/>
      <c r="DM11" s="304"/>
      <c r="DN11" s="304"/>
      <c r="DO11" s="304"/>
      <c r="DP11" s="304"/>
      <c r="DQ11" s="304"/>
      <c r="DR11" s="304"/>
      <c r="DS11" s="304"/>
      <c r="DT11" s="304"/>
      <c r="DU11" s="304"/>
      <c r="DV11" s="304"/>
    </row>
    <row r="12" spans="3:181" x14ac:dyDescent="0.2">
      <c r="CP12" s="82"/>
      <c r="CQ12" s="82"/>
      <c r="CR12" s="82"/>
      <c r="CS12" s="82"/>
      <c r="CT12" s="82"/>
      <c r="CU12" s="82"/>
      <c r="CV12" s="82"/>
      <c r="CW12" s="82"/>
      <c r="CX12" s="82"/>
      <c r="CY12" s="82"/>
      <c r="CZ12" s="82"/>
      <c r="DA12" s="82"/>
      <c r="DB12" s="82"/>
      <c r="DC12" s="82"/>
      <c r="DD12" s="82"/>
      <c r="DE12" s="82"/>
      <c r="DF12" s="82"/>
      <c r="DG12" s="82"/>
      <c r="DH12" s="82"/>
      <c r="DI12" s="82"/>
      <c r="DJ12" s="82"/>
      <c r="DK12" s="82"/>
      <c r="DL12" s="82"/>
      <c r="DM12" s="82"/>
      <c r="DN12" s="82"/>
      <c r="DO12" s="82"/>
      <c r="DP12" s="82"/>
      <c r="DQ12" s="82"/>
      <c r="DR12" s="82"/>
      <c r="DS12" s="82"/>
      <c r="DT12" s="82"/>
      <c r="DU12" s="82"/>
      <c r="DV12" s="82"/>
    </row>
    <row r="13" spans="3:181" ht="15.75" customHeight="1" x14ac:dyDescent="0.2">
      <c r="G13" s="319" t="s">
        <v>268</v>
      </c>
      <c r="H13" s="320"/>
      <c r="I13" s="320"/>
      <c r="J13" s="320"/>
      <c r="K13" s="320"/>
      <c r="L13" s="320"/>
      <c r="M13" s="320"/>
      <c r="N13" s="320"/>
      <c r="O13" s="320"/>
      <c r="P13" s="320"/>
      <c r="Q13" s="320"/>
      <c r="R13" s="320"/>
      <c r="S13" s="320"/>
      <c r="T13" s="320"/>
      <c r="U13" s="320"/>
      <c r="V13" s="320"/>
      <c r="W13" s="320"/>
      <c r="X13" s="320"/>
      <c r="Y13" s="320"/>
      <c r="Z13" s="320"/>
      <c r="AA13" s="320"/>
      <c r="AB13" s="320"/>
      <c r="AC13" s="320"/>
      <c r="AD13" s="320"/>
      <c r="AE13" s="320"/>
      <c r="AF13" s="320"/>
      <c r="AG13" s="320"/>
      <c r="AH13" s="320"/>
      <c r="AI13" s="320"/>
      <c r="AJ13" s="320"/>
      <c r="AK13" s="320"/>
      <c r="AL13" s="320"/>
      <c r="AM13" s="320"/>
      <c r="AN13" s="320"/>
      <c r="AO13" s="320"/>
    </row>
    <row r="15" spans="3:181" ht="15.75" x14ac:dyDescent="0.25">
      <c r="D15" s="84" t="s">
        <v>282</v>
      </c>
      <c r="H15" s="29" t="s">
        <v>299</v>
      </c>
      <c r="DL15" s="304" t="s">
        <v>304</v>
      </c>
      <c r="DM15" s="304"/>
      <c r="DN15" s="304"/>
      <c r="DO15" s="304"/>
      <c r="DP15" s="304"/>
      <c r="DQ15" s="304"/>
      <c r="DR15" s="304"/>
      <c r="DS15" s="304"/>
      <c r="DT15" s="304"/>
      <c r="DU15" s="304"/>
      <c r="DV15" s="304"/>
      <c r="DW15" s="304"/>
      <c r="DX15" s="304"/>
      <c r="DY15" s="304"/>
      <c r="DZ15" s="304"/>
      <c r="EA15" s="304"/>
      <c r="EB15" s="304"/>
      <c r="EC15" s="304"/>
      <c r="ED15" s="304"/>
      <c r="EE15" s="304"/>
      <c r="EF15" s="304"/>
      <c r="EG15" s="304"/>
      <c r="EH15" s="304"/>
      <c r="EI15" s="304"/>
      <c r="EJ15" s="304"/>
      <c r="EK15" s="304"/>
      <c r="EL15" s="304"/>
      <c r="EM15" s="304"/>
      <c r="EN15" s="304"/>
      <c r="EO15" s="304"/>
      <c r="EP15" s="304"/>
      <c r="EQ15" s="304"/>
      <c r="ER15" s="304"/>
      <c r="ES15" s="304"/>
      <c r="ET15" s="304"/>
      <c r="EU15" s="304"/>
      <c r="EV15" s="304"/>
    </row>
    <row r="17" spans="4:170" ht="15.75" customHeight="1" x14ac:dyDescent="0.2">
      <c r="G17" s="321" t="s">
        <v>302</v>
      </c>
      <c r="H17" s="322"/>
      <c r="I17" s="322"/>
      <c r="J17" s="322"/>
      <c r="K17" s="322"/>
      <c r="L17" s="322"/>
      <c r="M17" s="322"/>
      <c r="N17" s="322"/>
      <c r="O17" s="322"/>
      <c r="P17" s="322"/>
      <c r="Q17" s="322"/>
      <c r="R17" s="322"/>
      <c r="S17" s="322"/>
      <c r="T17" s="322"/>
      <c r="U17" s="322"/>
      <c r="V17" s="322"/>
      <c r="W17" s="322"/>
      <c r="X17" s="322"/>
      <c r="Y17" s="322"/>
      <c r="Z17" s="322"/>
      <c r="AA17" s="322"/>
      <c r="AB17" s="322"/>
      <c r="AC17" s="322"/>
      <c r="AD17" s="322"/>
      <c r="AE17" s="322"/>
      <c r="AF17" s="322"/>
      <c r="AG17" s="322"/>
      <c r="AH17" s="322"/>
      <c r="AI17" s="322"/>
      <c r="AJ17" s="322"/>
      <c r="AK17" s="322"/>
      <c r="AL17" s="322"/>
      <c r="AM17" s="322"/>
      <c r="AN17" s="322"/>
      <c r="AO17" s="322"/>
    </row>
    <row r="19" spans="4:170" ht="15.75" x14ac:dyDescent="0.25">
      <c r="D19" s="84" t="s">
        <v>283</v>
      </c>
      <c r="H19" s="29" t="s">
        <v>305</v>
      </c>
      <c r="CY19" s="304" t="s">
        <v>306</v>
      </c>
      <c r="CZ19" s="304"/>
      <c r="DA19" s="304"/>
      <c r="DB19" s="304"/>
      <c r="DC19" s="304"/>
      <c r="DD19" s="304"/>
      <c r="DE19" s="304"/>
      <c r="DF19" s="304"/>
      <c r="DG19" s="304"/>
      <c r="DH19" s="304"/>
      <c r="DI19" s="304"/>
      <c r="DJ19" s="304"/>
      <c r="DK19" s="304"/>
      <c r="DL19" s="304"/>
      <c r="DM19" s="304"/>
      <c r="DN19" s="304"/>
      <c r="DO19" s="304"/>
      <c r="DP19" s="304"/>
      <c r="DQ19" s="304"/>
      <c r="DR19" s="304"/>
      <c r="DS19" s="304"/>
      <c r="DT19" s="304"/>
      <c r="DU19" s="304"/>
      <c r="DV19" s="304"/>
      <c r="DW19" s="304"/>
      <c r="DX19" s="304"/>
      <c r="DY19" s="304"/>
      <c r="DZ19" s="304"/>
      <c r="EA19" s="304"/>
      <c r="EB19" s="304"/>
      <c r="EC19" s="304"/>
      <c r="ED19" s="304"/>
      <c r="EE19" s="304"/>
      <c r="EF19" s="304"/>
      <c r="EG19" s="304"/>
      <c r="EH19" s="304"/>
      <c r="EI19" s="304"/>
      <c r="EJ19" s="304"/>
      <c r="EK19" s="304"/>
      <c r="EL19" s="304"/>
      <c r="EM19" s="304"/>
      <c r="EN19" s="304"/>
      <c r="EO19" s="304"/>
      <c r="EP19" s="304"/>
      <c r="EQ19" s="304"/>
      <c r="ER19" s="304"/>
      <c r="ES19" s="304"/>
      <c r="ET19" s="304"/>
      <c r="EU19" s="304"/>
      <c r="EV19" s="304"/>
      <c r="EW19" s="304"/>
      <c r="EX19" s="304"/>
      <c r="EY19" s="304"/>
      <c r="EZ19" s="304"/>
      <c r="FC19" s="304" t="s">
        <v>355</v>
      </c>
      <c r="FD19" s="304"/>
      <c r="FE19" s="304"/>
      <c r="FF19" s="304"/>
      <c r="FG19" s="304"/>
      <c r="FH19" s="304"/>
      <c r="FI19" s="304"/>
      <c r="FJ19" s="304"/>
      <c r="FK19" s="304"/>
      <c r="FL19" s="304"/>
      <c r="FM19" s="304"/>
      <c r="FN19" s="304"/>
    </row>
    <row r="21" spans="4:170" ht="15.75" customHeight="1" x14ac:dyDescent="0.2">
      <c r="G21" s="300" t="s">
        <v>303</v>
      </c>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row>
    <row r="23" spans="4:170" ht="15.75" x14ac:dyDescent="0.25">
      <c r="D23" s="84" t="s">
        <v>284</v>
      </c>
      <c r="H23" s="29" t="s">
        <v>298</v>
      </c>
      <c r="CU23" s="304" t="s">
        <v>356</v>
      </c>
      <c r="CV23" s="304"/>
      <c r="CW23" s="304"/>
      <c r="CX23" s="304"/>
      <c r="CY23" s="304"/>
      <c r="CZ23" s="304"/>
      <c r="DA23" s="304"/>
      <c r="DB23" s="304"/>
      <c r="DC23" s="304"/>
      <c r="DD23" s="304"/>
      <c r="DE23" s="304"/>
      <c r="DF23" s="304"/>
      <c r="DG23" s="304"/>
      <c r="DH23" s="304"/>
      <c r="DI23" s="304"/>
      <c r="DJ23" s="304"/>
      <c r="DK23" s="304"/>
      <c r="DL23" s="304"/>
      <c r="DM23" s="304"/>
      <c r="DN23" s="304"/>
      <c r="DO23" s="304"/>
      <c r="DP23" s="304"/>
      <c r="DQ23" s="304"/>
      <c r="DS23" s="304" t="s">
        <v>307</v>
      </c>
      <c r="DT23" s="304"/>
      <c r="DU23" s="304"/>
      <c r="DV23" s="304"/>
      <c r="DW23" s="304"/>
      <c r="DX23" s="304"/>
      <c r="DY23" s="304"/>
      <c r="DZ23" s="304"/>
      <c r="EA23" s="304"/>
      <c r="EB23" s="304"/>
      <c r="EC23" s="304"/>
      <c r="ED23" s="304"/>
      <c r="EE23" s="304"/>
      <c r="EF23" s="304"/>
      <c r="EG23" s="304"/>
      <c r="EH23" s="304"/>
      <c r="EI23" s="304"/>
    </row>
    <row r="25" spans="4:170" ht="15.75" x14ac:dyDescent="0.25">
      <c r="E25" s="84" t="s">
        <v>308</v>
      </c>
      <c r="Y25" s="29" t="s">
        <v>309</v>
      </c>
    </row>
    <row r="27" spans="4:170" x14ac:dyDescent="0.2">
      <c r="Y27" s="305"/>
      <c r="Z27" s="306"/>
      <c r="AA27" s="306"/>
      <c r="AB27" s="306"/>
      <c r="AC27" s="306"/>
      <c r="AD27" s="306"/>
      <c r="AE27" s="306"/>
      <c r="AF27" s="306"/>
      <c r="AG27" s="306"/>
      <c r="AH27" s="306"/>
      <c r="AI27" s="306"/>
      <c r="AJ27" s="307"/>
      <c r="AL27" s="29" t="s">
        <v>310</v>
      </c>
    </row>
    <row r="28" spans="4:170" x14ac:dyDescent="0.2">
      <c r="Y28" s="294"/>
      <c r="Z28" s="295"/>
      <c r="AA28" s="295"/>
      <c r="AB28" s="295"/>
      <c r="AC28" s="295"/>
      <c r="AD28" s="295"/>
      <c r="AE28" s="295"/>
      <c r="AF28" s="295"/>
      <c r="AG28" s="295"/>
      <c r="AH28" s="295"/>
      <c r="AI28" s="295"/>
      <c r="AJ28" s="295"/>
    </row>
    <row r="29" spans="4:170" x14ac:dyDescent="0.2">
      <c r="Y29" s="294" t="s">
        <v>443</v>
      </c>
      <c r="Z29" s="295"/>
      <c r="AA29" s="295"/>
      <c r="AB29" s="295"/>
      <c r="AC29" s="295"/>
      <c r="AD29" s="295"/>
      <c r="AE29" s="295"/>
      <c r="AF29" s="295"/>
      <c r="AG29" s="295"/>
      <c r="AH29" s="295"/>
      <c r="AI29" s="295"/>
      <c r="AJ29" s="295"/>
    </row>
    <row r="30" spans="4:170" x14ac:dyDescent="0.2">
      <c r="Y30" s="308" t="s">
        <v>444</v>
      </c>
      <c r="Z30" s="309"/>
      <c r="AA30" s="309"/>
      <c r="AB30" s="309"/>
      <c r="AC30" s="309"/>
      <c r="AD30" s="309"/>
      <c r="AE30" s="309"/>
      <c r="AF30" s="309"/>
      <c r="AG30" s="309"/>
      <c r="AH30" s="309"/>
      <c r="AI30" s="309"/>
      <c r="AJ30" s="309"/>
      <c r="AK30" s="309"/>
      <c r="AL30" s="309"/>
      <c r="AM30" s="309"/>
      <c r="AN30" s="309"/>
      <c r="AO30" s="309"/>
      <c r="AP30" s="309"/>
      <c r="AQ30" s="309"/>
      <c r="AR30" s="309"/>
      <c r="AS30" s="309"/>
      <c r="AT30" s="309"/>
      <c r="AU30" s="309"/>
      <c r="AV30" s="309"/>
      <c r="AW30" s="309"/>
      <c r="AX30" s="309"/>
      <c r="AY30" s="309"/>
      <c r="AZ30" s="309"/>
      <c r="BA30" s="309"/>
      <c r="BB30" s="309"/>
      <c r="BC30" s="309"/>
      <c r="BD30" s="309"/>
      <c r="BE30" s="309"/>
      <c r="BF30" s="309"/>
      <c r="BG30" s="309"/>
      <c r="BH30" s="309"/>
      <c r="BI30" s="309"/>
      <c r="BJ30" s="309"/>
      <c r="BK30" s="309"/>
      <c r="BL30" s="309"/>
      <c r="BM30" s="309"/>
      <c r="BN30" s="309"/>
      <c r="BO30" s="309"/>
      <c r="BP30" s="309"/>
      <c r="BQ30" s="309"/>
      <c r="BR30" s="309"/>
      <c r="BS30" s="309"/>
      <c r="BT30" s="309"/>
      <c r="BU30" s="309"/>
      <c r="BV30" s="309"/>
      <c r="BW30" s="309"/>
      <c r="BX30" s="309"/>
      <c r="BY30" s="309"/>
      <c r="BZ30" s="309"/>
      <c r="CA30" s="309"/>
      <c r="CB30" s="309"/>
      <c r="CC30" s="309"/>
      <c r="CD30" s="309"/>
      <c r="CE30" s="309"/>
      <c r="CF30" s="309"/>
      <c r="CG30" s="309"/>
      <c r="CH30" s="309"/>
      <c r="CI30" s="309"/>
      <c r="CJ30" s="309"/>
      <c r="CK30" s="309"/>
      <c r="CL30" s="309"/>
      <c r="CM30" s="309"/>
      <c r="CN30" s="309"/>
      <c r="CO30" s="309"/>
      <c r="CP30" s="309"/>
      <c r="CQ30" s="309"/>
      <c r="CR30" s="309"/>
      <c r="CS30" s="309"/>
      <c r="CT30" s="309"/>
      <c r="CU30" s="309"/>
      <c r="CV30" s="309"/>
      <c r="CW30" s="309"/>
      <c r="CX30" s="309"/>
      <c r="CY30" s="309"/>
      <c r="CZ30" s="309"/>
      <c r="DA30" s="309"/>
      <c r="DB30" s="309"/>
      <c r="DC30" s="309"/>
      <c r="DD30" s="309"/>
      <c r="DE30" s="310" t="s">
        <v>445</v>
      </c>
      <c r="DF30" s="310"/>
      <c r="DG30" s="310"/>
      <c r="DH30" s="310"/>
      <c r="DI30" s="310"/>
      <c r="DJ30" s="310"/>
      <c r="DK30" s="310"/>
      <c r="DL30" s="310"/>
      <c r="DM30" s="310"/>
      <c r="DN30" s="310"/>
      <c r="DO30" s="310"/>
      <c r="DP30" s="310"/>
      <c r="DQ30" s="310"/>
      <c r="DR30" s="310"/>
      <c r="DS30" s="310"/>
      <c r="DT30" s="310"/>
      <c r="DU30" s="310"/>
      <c r="DV30" s="310"/>
      <c r="DW30" s="310"/>
      <c r="DX30" s="310"/>
      <c r="DY30" s="296" t="s">
        <v>446</v>
      </c>
    </row>
    <row r="31" spans="4:170" x14ac:dyDescent="0.2">
      <c r="Y31" s="29" t="s">
        <v>367</v>
      </c>
    </row>
    <row r="33" spans="25:132" x14ac:dyDescent="0.2">
      <c r="Y33" s="29" t="s">
        <v>361</v>
      </c>
      <c r="DH33" s="302" t="s">
        <v>362</v>
      </c>
      <c r="DI33" s="303"/>
      <c r="DJ33" s="303"/>
      <c r="DK33" s="303"/>
      <c r="DL33" s="303"/>
      <c r="DM33" s="303"/>
      <c r="DN33" s="303"/>
      <c r="DO33" s="303"/>
      <c r="DP33" s="303"/>
      <c r="DQ33" s="303"/>
      <c r="DR33" s="303"/>
      <c r="DS33" s="303"/>
      <c r="DT33" s="303"/>
      <c r="DU33" s="303"/>
      <c r="DV33" s="303"/>
      <c r="DW33" s="303"/>
      <c r="DX33" s="303"/>
      <c r="DY33" s="303"/>
      <c r="DZ33" s="303"/>
      <c r="EA33" s="303"/>
      <c r="EB33" s="303"/>
    </row>
    <row r="35" spans="25:132" x14ac:dyDescent="0.2">
      <c r="AT35" s="29" t="s">
        <v>363</v>
      </c>
      <c r="CA35" s="302" t="s">
        <v>364</v>
      </c>
      <c r="CB35" s="302"/>
      <c r="CC35" s="302"/>
      <c r="CD35" s="302"/>
      <c r="CE35" s="302"/>
      <c r="CF35" s="302"/>
      <c r="CG35" s="302"/>
      <c r="CH35" s="302"/>
      <c r="CI35" s="302"/>
      <c r="CJ35" s="302"/>
      <c r="CK35" s="302"/>
      <c r="CL35" s="302"/>
      <c r="CM35" s="302"/>
      <c r="CN35" s="302"/>
      <c r="CO35" s="302"/>
      <c r="CP35" s="302"/>
      <c r="CQ35" s="302"/>
      <c r="CR35" s="302"/>
      <c r="CS35" s="302"/>
      <c r="CT35" s="302"/>
      <c r="CU35" s="302"/>
      <c r="CV35" s="302"/>
      <c r="CW35" s="302"/>
      <c r="CX35" s="302"/>
    </row>
    <row r="37" spans="25:132" x14ac:dyDescent="0.2">
      <c r="Y37" s="29" t="s">
        <v>365</v>
      </c>
    </row>
  </sheetData>
  <sheetProtection password="9545" sheet="1" objects="1" scenarios="1"/>
  <customSheetViews>
    <customSheetView guid="{6FC1B69A-BC8B-4604-944B-6372D0B618C1}" showGridLines="0" showRuler="0">
      <selection activeCell="EG6" sqref="EG6:FY6"/>
      <pageMargins left="0.75" right="0.75" top="1" bottom="1" header="0.5" footer="0.5"/>
      <pageSetup paperSize="9" orientation="portrait" r:id="rId1"/>
      <headerFooter alignWithMargins="0"/>
    </customSheetView>
    <customSheetView guid="{6E2ACC73-2521-441F-B10D-4DAD28BFFDFA}" showGridLines="0">
      <selection activeCell="EG6" sqref="EG6:FY6"/>
      <pageMargins left="0.75" right="0.75" top="1" bottom="1" header="0.5" footer="0.5"/>
      <pageSetup paperSize="9" orientation="portrait" r:id="rId2"/>
      <headerFooter alignWithMargins="0"/>
    </customSheetView>
  </customSheetViews>
  <mergeCells count="18">
    <mergeCell ref="EG7:FY7"/>
    <mergeCell ref="CP11:DV11"/>
    <mergeCell ref="FC19:FN19"/>
    <mergeCell ref="C2:FR2"/>
    <mergeCell ref="DL15:EV15"/>
    <mergeCell ref="CY19:EZ19"/>
    <mergeCell ref="G9:AO9"/>
    <mergeCell ref="G5:AO5"/>
    <mergeCell ref="G13:AO13"/>
    <mergeCell ref="G17:AO17"/>
    <mergeCell ref="G21:AO21"/>
    <mergeCell ref="DH33:EB33"/>
    <mergeCell ref="CU23:DQ23"/>
    <mergeCell ref="DS23:EI23"/>
    <mergeCell ref="CA35:CX35"/>
    <mergeCell ref="Y27:AJ27"/>
    <mergeCell ref="Y30:DD30"/>
    <mergeCell ref="DE30:DX30"/>
  </mergeCells>
  <phoneticPr fontId="7" type="noConversion"/>
  <hyperlinks>
    <hyperlink ref="EG7:FY7" location="'Карточка ИП'!A3" display="Перейти к заполнению Карточки ИП"/>
    <hyperlink ref="CP11:DV11" location="'Взносы в ПФР и ФФОМС'!E44" display="Перейти в раздел Взносы"/>
    <hyperlink ref="DL15:EV15" location="'Доходы I и II квартал'!A1" display="Перейти к заполнению КуДиР"/>
    <hyperlink ref="CY19:EZ19" location="'Расчет налога и взносов'!AB1" display="Перейти в раздел Расчет налога и взносов"/>
    <hyperlink ref="CU23:DQ23" location="'Титул Книги'!A1" display="Перейти в КуДиР;"/>
    <hyperlink ref="DS23:EI23" location="'Титул Декларации'!A1" display="Декларацию"/>
    <hyperlink ref="FC19:FN19" location="ПП!J2" display="Платежи"/>
    <hyperlink ref="DH33" r:id="rId3"/>
    <hyperlink ref="CA35:CX35" r:id="rId4" display="depositphotos.com"/>
    <hyperlink ref="DE30:DX30" location="'Счет на оплату'!A5" display="оплатите счет"/>
  </hyperlinks>
  <pageMargins left="0.75" right="0.75" top="1" bottom="1" header="0.5" footer="0.5"/>
  <pageSetup paperSize="9" orientation="portrait" r:id="rId5"/>
  <headerFooter alignWithMargins="0"/>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2" enableFormatConditionsCalculation="0">
    <tabColor indexed="10"/>
    <pageSetUpPr fitToPage="1"/>
  </sheetPr>
  <dimension ref="A1:DP48"/>
  <sheetViews>
    <sheetView showGridLines="0" showRowColHeaders="0" zoomScaleNormal="100" workbookViewId="0">
      <selection activeCell="AU5" sqref="AU5:DP5"/>
    </sheetView>
  </sheetViews>
  <sheetFormatPr defaultColWidth="0.85546875" defaultRowHeight="17.25" customHeight="1" x14ac:dyDescent="0.2"/>
  <cols>
    <col min="1" max="16384" width="0.85546875" style="29"/>
  </cols>
  <sheetData>
    <row r="1" spans="1:120" ht="17.25" customHeight="1" x14ac:dyDescent="0.2">
      <c r="A1" s="326"/>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6"/>
      <c r="AU1" s="326"/>
      <c r="AV1" s="326"/>
      <c r="AW1" s="326"/>
      <c r="AX1" s="326"/>
      <c r="AY1" s="326"/>
      <c r="AZ1" s="326"/>
      <c r="BA1" s="326"/>
      <c r="BB1" s="326"/>
      <c r="BC1" s="326"/>
      <c r="BD1" s="326"/>
      <c r="BE1" s="326"/>
      <c r="BF1" s="326"/>
      <c r="BG1" s="326"/>
      <c r="BH1" s="326"/>
      <c r="BI1" s="326"/>
      <c r="BJ1" s="326"/>
      <c r="BK1" s="326"/>
      <c r="BL1" s="326"/>
      <c r="BM1" s="326"/>
      <c r="BN1" s="326"/>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6"/>
      <c r="CP1" s="326"/>
      <c r="CQ1" s="326"/>
      <c r="CR1" s="326"/>
      <c r="CS1" s="326"/>
      <c r="CT1" s="326"/>
      <c r="CU1" s="326"/>
      <c r="CV1" s="326"/>
      <c r="CW1" s="326"/>
      <c r="CX1" s="326"/>
      <c r="CY1" s="326"/>
      <c r="CZ1" s="326"/>
      <c r="DA1" s="326"/>
      <c r="DB1" s="326"/>
      <c r="DC1" s="326"/>
      <c r="DD1" s="326"/>
      <c r="DE1" s="326"/>
      <c r="DF1" s="326"/>
      <c r="DG1" s="326"/>
      <c r="DH1" s="326"/>
      <c r="DI1" s="326"/>
      <c r="DJ1" s="326"/>
      <c r="DK1" s="326"/>
      <c r="DL1" s="326"/>
      <c r="DM1" s="326"/>
      <c r="DN1" s="326"/>
      <c r="DO1" s="326"/>
      <c r="DP1" s="326"/>
    </row>
    <row r="3" spans="1:120" ht="17.25" customHeight="1" x14ac:dyDescent="0.2">
      <c r="A3" s="327" t="s">
        <v>171</v>
      </c>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7"/>
      <c r="AY3" s="327"/>
      <c r="AZ3" s="327"/>
      <c r="BA3" s="327"/>
      <c r="BB3" s="327"/>
      <c r="BC3" s="327"/>
      <c r="BD3" s="327"/>
      <c r="BE3" s="327"/>
      <c r="BF3" s="327"/>
      <c r="BG3" s="327"/>
      <c r="BH3" s="327"/>
      <c r="BI3" s="327"/>
      <c r="BJ3" s="327"/>
      <c r="BK3" s="327"/>
      <c r="BL3" s="327"/>
      <c r="BM3" s="327"/>
      <c r="BN3" s="327"/>
      <c r="BO3" s="327"/>
      <c r="BP3" s="327"/>
      <c r="BQ3" s="327"/>
      <c r="BR3" s="327"/>
      <c r="BS3" s="327"/>
      <c r="BT3" s="327"/>
      <c r="BU3" s="327"/>
      <c r="BV3" s="327"/>
      <c r="BW3" s="327"/>
      <c r="BX3" s="327"/>
      <c r="BY3" s="327"/>
      <c r="BZ3" s="327"/>
      <c r="CA3" s="327"/>
      <c r="CB3" s="327"/>
      <c r="CC3" s="327"/>
      <c r="CD3" s="327"/>
      <c r="CE3" s="327"/>
      <c r="CF3" s="327"/>
      <c r="CG3" s="327"/>
      <c r="CH3" s="327"/>
      <c r="CI3" s="327"/>
      <c r="CJ3" s="327"/>
      <c r="CK3" s="327"/>
      <c r="CL3" s="327"/>
      <c r="CM3" s="327"/>
      <c r="CN3" s="327"/>
      <c r="CO3" s="327"/>
      <c r="CP3" s="327"/>
      <c r="CQ3" s="327"/>
      <c r="CR3" s="327"/>
      <c r="CS3" s="327"/>
      <c r="CT3" s="327"/>
      <c r="CU3" s="327"/>
      <c r="CV3" s="327"/>
      <c r="CW3" s="327"/>
      <c r="CX3" s="327"/>
      <c r="CY3" s="327"/>
      <c r="CZ3" s="327"/>
      <c r="DA3" s="327"/>
      <c r="DB3" s="327"/>
      <c r="DC3" s="327"/>
      <c r="DD3" s="327"/>
      <c r="DE3" s="327"/>
      <c r="DF3" s="327"/>
      <c r="DG3" s="327"/>
      <c r="DH3" s="327"/>
      <c r="DI3" s="327"/>
      <c r="DJ3" s="327"/>
      <c r="DK3" s="327"/>
      <c r="DL3" s="327"/>
      <c r="DM3" s="327"/>
      <c r="DN3" s="327"/>
      <c r="DO3" s="327"/>
      <c r="DP3" s="327"/>
    </row>
    <row r="4" spans="1:120" ht="17.25" customHeight="1" x14ac:dyDescent="0.2">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ht="17.25" customHeight="1" x14ac:dyDescent="0.25">
      <c r="A5" s="69"/>
      <c r="B5" s="69" t="s">
        <v>172</v>
      </c>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328" t="s">
        <v>173</v>
      </c>
      <c r="AV5" s="328"/>
      <c r="AW5" s="328"/>
      <c r="AX5" s="328"/>
      <c r="AY5" s="328"/>
      <c r="AZ5" s="328"/>
      <c r="BA5" s="328"/>
      <c r="BB5" s="328"/>
      <c r="BC5" s="328"/>
      <c r="BD5" s="328"/>
      <c r="BE5" s="328"/>
      <c r="BF5" s="328"/>
      <c r="BG5" s="328"/>
      <c r="BH5" s="328"/>
      <c r="BI5" s="328"/>
      <c r="BJ5" s="328"/>
      <c r="BK5" s="328"/>
      <c r="BL5" s="328"/>
      <c r="BM5" s="328"/>
      <c r="BN5" s="328"/>
      <c r="BO5" s="328"/>
      <c r="BP5" s="328"/>
      <c r="BQ5" s="328"/>
      <c r="BR5" s="328"/>
      <c r="BS5" s="328"/>
      <c r="BT5" s="328"/>
      <c r="BU5" s="328"/>
      <c r="BV5" s="328"/>
      <c r="BW5" s="328"/>
      <c r="BX5" s="328"/>
      <c r="BY5" s="328"/>
      <c r="BZ5" s="328"/>
      <c r="CA5" s="328"/>
      <c r="CB5" s="328"/>
      <c r="CC5" s="328"/>
      <c r="CD5" s="328"/>
      <c r="CE5" s="328"/>
      <c r="CF5" s="328"/>
      <c r="CG5" s="328"/>
      <c r="CH5" s="328"/>
      <c r="CI5" s="328"/>
      <c r="CJ5" s="328"/>
      <c r="CK5" s="328"/>
      <c r="CL5" s="328"/>
      <c r="CM5" s="328"/>
      <c r="CN5" s="328"/>
      <c r="CO5" s="328"/>
      <c r="CP5" s="328"/>
      <c r="CQ5" s="328"/>
      <c r="CR5" s="328"/>
      <c r="CS5" s="328"/>
      <c r="CT5" s="328"/>
      <c r="CU5" s="328"/>
      <c r="CV5" s="328"/>
      <c r="CW5" s="328"/>
      <c r="CX5" s="328"/>
      <c r="CY5" s="328"/>
      <c r="CZ5" s="328"/>
      <c r="DA5" s="328"/>
      <c r="DB5" s="328"/>
      <c r="DC5" s="328"/>
      <c r="DD5" s="328"/>
      <c r="DE5" s="328"/>
      <c r="DF5" s="328"/>
      <c r="DG5" s="328"/>
      <c r="DH5" s="328"/>
      <c r="DI5" s="328"/>
      <c r="DJ5" s="328"/>
      <c r="DK5" s="328"/>
      <c r="DL5" s="328"/>
      <c r="DM5" s="328"/>
      <c r="DN5" s="328"/>
      <c r="DO5" s="328"/>
      <c r="DP5" s="328"/>
    </row>
    <row r="6" spans="1:120" ht="17.25" customHeight="1" x14ac:dyDescent="0.2">
      <c r="AU6" s="329" t="s">
        <v>174</v>
      </c>
      <c r="AV6" s="329"/>
      <c r="AW6" s="329"/>
      <c r="AX6" s="329"/>
      <c r="AY6" s="329"/>
      <c r="AZ6" s="329"/>
      <c r="BA6" s="329"/>
      <c r="BB6" s="329"/>
      <c r="BC6" s="329"/>
      <c r="BD6" s="329"/>
      <c r="BE6" s="329"/>
      <c r="BF6" s="329"/>
      <c r="BG6" s="329"/>
      <c r="BH6" s="329"/>
      <c r="BI6" s="329"/>
      <c r="BJ6" s="329"/>
      <c r="BK6" s="329"/>
      <c r="BL6" s="329"/>
      <c r="BM6" s="329"/>
      <c r="BN6" s="329"/>
      <c r="BO6" s="329"/>
      <c r="BP6" s="329"/>
      <c r="BQ6" s="329"/>
      <c r="BR6" s="329"/>
      <c r="BS6" s="329"/>
      <c r="BT6" s="329"/>
      <c r="BU6" s="329"/>
      <c r="BV6" s="329"/>
      <c r="BW6" s="329"/>
      <c r="BX6" s="329"/>
      <c r="BY6" s="329"/>
      <c r="BZ6" s="329"/>
      <c r="CA6" s="329"/>
      <c r="CB6" s="329"/>
      <c r="CC6" s="329"/>
      <c r="CD6" s="329"/>
      <c r="CE6" s="329"/>
      <c r="CF6" s="329"/>
      <c r="CG6" s="329"/>
      <c r="CH6" s="329"/>
      <c r="CI6" s="329"/>
      <c r="CJ6" s="329"/>
      <c r="CK6" s="329"/>
      <c r="CL6" s="329"/>
      <c r="CM6" s="329"/>
      <c r="CN6" s="329"/>
      <c r="CO6" s="329"/>
      <c r="CP6" s="329"/>
      <c r="CQ6" s="329"/>
      <c r="CR6" s="329"/>
      <c r="CS6" s="329"/>
      <c r="CT6" s="329"/>
      <c r="CU6" s="329"/>
      <c r="CV6" s="329"/>
      <c r="CW6" s="329"/>
      <c r="CX6" s="329"/>
      <c r="CY6" s="329"/>
      <c r="CZ6" s="329"/>
      <c r="DA6" s="329"/>
      <c r="DB6" s="329"/>
      <c r="DC6" s="329"/>
      <c r="DD6" s="329"/>
      <c r="DE6" s="329"/>
      <c r="DF6" s="329"/>
      <c r="DG6" s="329"/>
      <c r="DH6" s="329"/>
      <c r="DI6" s="329"/>
      <c r="DJ6" s="329"/>
      <c r="DK6" s="329"/>
      <c r="DL6" s="329"/>
      <c r="DM6" s="329"/>
      <c r="DN6" s="329"/>
      <c r="DO6" s="329"/>
      <c r="DP6" s="329"/>
    </row>
    <row r="7" spans="1:120" ht="17.25" customHeight="1" x14ac:dyDescent="0.25">
      <c r="B7" s="29" t="s">
        <v>193</v>
      </c>
      <c r="V7" s="334">
        <v>24793</v>
      </c>
      <c r="W7" s="335"/>
      <c r="X7" s="335"/>
      <c r="Y7" s="335"/>
      <c r="Z7" s="335"/>
      <c r="AA7" s="335"/>
      <c r="AB7" s="335"/>
      <c r="AC7" s="335"/>
      <c r="AD7" s="335"/>
      <c r="AE7" s="335"/>
      <c r="AF7" s="335"/>
      <c r="AG7" s="335"/>
      <c r="AH7" s="335"/>
      <c r="AI7" s="335"/>
      <c r="AJ7" s="335"/>
      <c r="AK7" s="335"/>
      <c r="AL7" s="335"/>
      <c r="AM7" s="335"/>
      <c r="AN7" s="335"/>
      <c r="AO7" s="335"/>
      <c r="AP7" s="336"/>
      <c r="AQ7" s="336"/>
      <c r="AR7" s="336"/>
      <c r="AS7" s="336"/>
      <c r="AT7" s="336"/>
      <c r="AU7" s="336"/>
      <c r="AV7" s="336"/>
      <c r="AW7" s="336"/>
      <c r="AX7" s="336"/>
      <c r="AY7" s="336"/>
      <c r="BD7" s="29">
        <f>YEAR(V7)</f>
        <v>1967</v>
      </c>
      <c r="BY7" s="326" t="s">
        <v>69</v>
      </c>
      <c r="BZ7" s="326"/>
      <c r="CA7" s="326"/>
      <c r="CB7" s="326"/>
      <c r="CC7" s="326"/>
      <c r="CD7" s="326"/>
      <c r="CE7" s="326"/>
      <c r="CF7" s="330"/>
      <c r="CG7" s="324">
        <v>5</v>
      </c>
      <c r="CH7" s="324"/>
      <c r="CI7" s="324"/>
      <c r="CJ7" s="324">
        <v>0</v>
      </c>
      <c r="CK7" s="324"/>
      <c r="CL7" s="324"/>
      <c r="CM7" s="324">
        <v>1</v>
      </c>
      <c r="CN7" s="324"/>
      <c r="CO7" s="324"/>
      <c r="CP7" s="324">
        <v>8</v>
      </c>
      <c r="CQ7" s="324"/>
      <c r="CR7" s="324"/>
      <c r="CS7" s="324">
        <v>0</v>
      </c>
      <c r="CT7" s="324"/>
      <c r="CU7" s="324"/>
      <c r="CV7" s="324">
        <v>5</v>
      </c>
      <c r="CW7" s="324"/>
      <c r="CX7" s="324"/>
      <c r="CY7" s="324">
        <v>0</v>
      </c>
      <c r="CZ7" s="324"/>
      <c r="DA7" s="324"/>
      <c r="DB7" s="324" t="s">
        <v>74</v>
      </c>
      <c r="DC7" s="324"/>
      <c r="DD7" s="324"/>
      <c r="DE7" s="324">
        <v>1</v>
      </c>
      <c r="DF7" s="324"/>
      <c r="DG7" s="324"/>
      <c r="DH7" s="324" t="s">
        <v>74</v>
      </c>
      <c r="DI7" s="324"/>
      <c r="DJ7" s="324"/>
      <c r="DK7" s="324" t="s">
        <v>74</v>
      </c>
      <c r="DL7" s="324"/>
      <c r="DM7" s="324"/>
      <c r="DN7" s="324" t="s">
        <v>74</v>
      </c>
      <c r="DO7" s="324"/>
      <c r="DP7" s="324"/>
    </row>
    <row r="8" spans="1:120" ht="17.25" customHeight="1" x14ac:dyDescent="0.2">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row>
    <row r="9" spans="1:120" ht="17.25" customHeight="1" x14ac:dyDescent="0.25">
      <c r="B9" s="29" t="s">
        <v>176</v>
      </c>
      <c r="Y9" s="334">
        <v>41119</v>
      </c>
      <c r="Z9" s="335"/>
      <c r="AA9" s="335"/>
      <c r="AB9" s="335"/>
      <c r="AC9" s="335"/>
      <c r="AD9" s="335"/>
      <c r="AE9" s="335"/>
      <c r="AF9" s="335"/>
      <c r="AG9" s="335"/>
      <c r="AH9" s="335"/>
      <c r="AI9" s="335"/>
      <c r="AJ9" s="335"/>
      <c r="AK9" s="335"/>
      <c r="AL9" s="335"/>
      <c r="AM9" s="335"/>
      <c r="AN9" s="335"/>
      <c r="AO9" s="335"/>
      <c r="AP9" s="335"/>
      <c r="AQ9" s="335"/>
      <c r="AR9" s="335"/>
      <c r="AS9" s="336"/>
      <c r="AT9" s="336"/>
      <c r="AU9" s="336"/>
      <c r="AV9" s="336"/>
      <c r="AW9" s="336"/>
      <c r="AX9" s="336"/>
      <c r="AY9" s="336"/>
      <c r="AZ9" s="336"/>
      <c r="BA9" s="336"/>
      <c r="BB9" s="336"/>
      <c r="BG9" s="29">
        <f>YEAR(Y9)</f>
        <v>2012</v>
      </c>
      <c r="BH9" s="29">
        <f>MONTH(Y9)</f>
        <v>7</v>
      </c>
      <c r="BI9" s="29">
        <f>DAY(Y9)</f>
        <v>29</v>
      </c>
      <c r="BJ9" s="29">
        <f>IF(РегМесяц&lt;=3,1,(IF(AND(РегМесяц&gt;3,РегМесяц&lt;=6),2,(IF(AND(РегМесяц&gt;6,F15&lt;=9),3,4)))))</f>
        <v>3</v>
      </c>
    </row>
    <row r="10" spans="1:120" ht="17.25" customHeight="1" x14ac:dyDescent="0.2">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31" t="s">
        <v>200</v>
      </c>
      <c r="BL10" s="332"/>
      <c r="BM10" s="332"/>
      <c r="BN10" s="332"/>
      <c r="BO10" s="332"/>
      <c r="BP10" s="332"/>
      <c r="BQ10" s="332"/>
      <c r="BR10" s="332"/>
      <c r="BS10" s="332"/>
      <c r="BT10" s="332"/>
      <c r="BU10" s="332"/>
      <c r="BV10" s="332"/>
      <c r="BW10" s="333"/>
      <c r="BX10" s="324">
        <v>3</v>
      </c>
      <c r="BY10" s="324"/>
      <c r="BZ10" s="324"/>
      <c r="CA10" s="324">
        <v>1</v>
      </c>
      <c r="CB10" s="324"/>
      <c r="CC10" s="324"/>
      <c r="CD10" s="324">
        <v>2</v>
      </c>
      <c r="CE10" s="324"/>
      <c r="CF10" s="324"/>
      <c r="CG10" s="324" t="s">
        <v>160</v>
      </c>
      <c r="CH10" s="324"/>
      <c r="CI10" s="324"/>
      <c r="CJ10" s="324" t="s">
        <v>73</v>
      </c>
      <c r="CK10" s="324"/>
      <c r="CL10" s="324"/>
      <c r="CM10" s="324" t="s">
        <v>74</v>
      </c>
      <c r="CN10" s="324"/>
      <c r="CO10" s="324"/>
      <c r="CP10" s="324" t="s">
        <v>159</v>
      </c>
      <c r="CQ10" s="324"/>
      <c r="CR10" s="324"/>
      <c r="CS10" s="324" t="s">
        <v>74</v>
      </c>
      <c r="CT10" s="324"/>
      <c r="CU10" s="324"/>
      <c r="CV10" s="324" t="s">
        <v>160</v>
      </c>
      <c r="CW10" s="324"/>
      <c r="CX10" s="324"/>
      <c r="CY10" s="324" t="s">
        <v>141</v>
      </c>
      <c r="CZ10" s="324"/>
      <c r="DA10" s="324"/>
      <c r="DB10" s="324" t="s">
        <v>73</v>
      </c>
      <c r="DC10" s="324"/>
      <c r="DD10" s="324"/>
      <c r="DE10" s="324" t="s">
        <v>73</v>
      </c>
      <c r="DF10" s="324"/>
      <c r="DG10" s="324"/>
      <c r="DH10" s="324" t="s">
        <v>73</v>
      </c>
      <c r="DI10" s="324"/>
      <c r="DJ10" s="324"/>
      <c r="DK10" s="324" t="s">
        <v>73</v>
      </c>
      <c r="DL10" s="324"/>
      <c r="DM10" s="324"/>
      <c r="DN10" s="324" t="s">
        <v>73</v>
      </c>
      <c r="DO10" s="324"/>
      <c r="DP10" s="324"/>
    </row>
    <row r="11" spans="1:120" ht="17.25" customHeight="1" x14ac:dyDescent="0.2">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66"/>
      <c r="BL11" s="60"/>
      <c r="BM11" s="60"/>
      <c r="BN11" s="60"/>
      <c r="BO11" s="60"/>
      <c r="BP11" s="60"/>
      <c r="BQ11" s="60"/>
      <c r="BR11" s="60"/>
      <c r="BS11" s="60"/>
      <c r="BT11" s="60"/>
      <c r="BU11" s="60"/>
      <c r="BV11" s="60"/>
      <c r="BW11" s="67"/>
      <c r="BX11" s="65"/>
      <c r="BY11" s="65"/>
      <c r="BZ11" s="65"/>
      <c r="CA11" s="65"/>
      <c r="CB11" s="65"/>
      <c r="CC11" s="65"/>
      <c r="CD11" s="65"/>
      <c r="CE11" s="65"/>
      <c r="CF11" s="65"/>
      <c r="CG11" s="65"/>
      <c r="CH11" s="338" t="s">
        <v>207</v>
      </c>
      <c r="CI11" s="339"/>
      <c r="CJ11" s="339"/>
      <c r="CK11" s="339"/>
      <c r="CL11" s="339"/>
      <c r="CM11" s="339"/>
      <c r="CN11" s="339"/>
      <c r="CO11" s="339"/>
      <c r="CP11" s="339"/>
      <c r="CQ11" s="339"/>
      <c r="CR11" s="65"/>
      <c r="CS11" s="325">
        <v>1</v>
      </c>
      <c r="CT11" s="325"/>
      <c r="CU11" s="325"/>
      <c r="CV11" s="325">
        <v>2</v>
      </c>
      <c r="CW11" s="325"/>
      <c r="CX11" s="325"/>
      <c r="CY11" s="340" t="s">
        <v>82</v>
      </c>
      <c r="CZ11" s="340"/>
      <c r="DA11" s="340"/>
      <c r="DB11" s="325">
        <v>3</v>
      </c>
      <c r="DC11" s="325"/>
      <c r="DD11" s="325"/>
      <c r="DE11" s="325">
        <v>4</v>
      </c>
      <c r="DF11" s="325"/>
      <c r="DG11" s="325"/>
      <c r="DH11" s="340" t="s">
        <v>82</v>
      </c>
      <c r="DI11" s="340"/>
      <c r="DJ11" s="340"/>
      <c r="DK11" s="325">
        <v>5</v>
      </c>
      <c r="DL11" s="325"/>
      <c r="DM11" s="325"/>
      <c r="DN11" s="325">
        <v>6</v>
      </c>
      <c r="DO11" s="325"/>
      <c r="DP11" s="325"/>
    </row>
    <row r="12" spans="1:120" ht="17.25" customHeight="1" x14ac:dyDescent="0.2">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66"/>
      <c r="BL12" s="60"/>
      <c r="BM12" s="60"/>
      <c r="BN12" s="60"/>
      <c r="BO12" s="60"/>
      <c r="BP12" s="60"/>
      <c r="BQ12" s="60"/>
      <c r="BR12" s="60"/>
      <c r="BS12" s="60"/>
      <c r="BT12" s="60"/>
      <c r="BU12" s="60"/>
      <c r="BV12" s="60"/>
      <c r="BW12" s="67"/>
      <c r="BX12" s="65"/>
      <c r="BY12" s="65"/>
      <c r="BZ12" s="344" t="s">
        <v>209</v>
      </c>
      <c r="CA12" s="345"/>
      <c r="CB12" s="345"/>
      <c r="CC12" s="345"/>
      <c r="CD12" s="345"/>
      <c r="CE12" s="345"/>
      <c r="CF12" s="345"/>
      <c r="CG12" s="345"/>
      <c r="CH12" s="345"/>
      <c r="CI12" s="346"/>
      <c r="CJ12" s="325">
        <v>4</v>
      </c>
      <c r="CK12" s="325"/>
      <c r="CL12" s="325"/>
      <c r="CM12" s="325">
        <v>6</v>
      </c>
      <c r="CN12" s="325"/>
      <c r="CO12" s="325"/>
      <c r="CP12" s="325">
        <v>4</v>
      </c>
      <c r="CQ12" s="325"/>
      <c r="CR12" s="325"/>
      <c r="CS12" s="325">
        <v>3</v>
      </c>
      <c r="CT12" s="325"/>
      <c r="CU12" s="325"/>
      <c r="CV12" s="325">
        <v>4</v>
      </c>
      <c r="CW12" s="325"/>
      <c r="CX12" s="325"/>
      <c r="CY12" s="325">
        <v>0</v>
      </c>
      <c r="CZ12" s="325"/>
      <c r="DA12" s="325"/>
      <c r="DB12" s="325">
        <v>0</v>
      </c>
      <c r="DC12" s="325"/>
      <c r="DD12" s="325"/>
      <c r="DE12" s="325">
        <v>0</v>
      </c>
      <c r="DF12" s="325"/>
      <c r="DG12" s="325"/>
      <c r="DH12" s="325">
        <v>0</v>
      </c>
      <c r="DI12" s="325"/>
      <c r="DJ12" s="325"/>
      <c r="DK12" s="325">
        <v>0</v>
      </c>
      <c r="DL12" s="325"/>
      <c r="DM12" s="325"/>
      <c r="DN12" s="325">
        <v>0</v>
      </c>
      <c r="DO12" s="325"/>
      <c r="DP12" s="325"/>
    </row>
    <row r="13" spans="1:120" ht="17.25" customHeight="1" x14ac:dyDescent="0.2">
      <c r="B13" s="337" t="s">
        <v>175</v>
      </c>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row>
    <row r="14" spans="1:120" s="32" customFormat="1" ht="17.25" customHeight="1" x14ac:dyDescent="0.2">
      <c r="A14" s="323" t="s">
        <v>144</v>
      </c>
      <c r="B14" s="323"/>
      <c r="C14" s="323"/>
      <c r="D14" s="323" t="s">
        <v>145</v>
      </c>
      <c r="E14" s="323"/>
      <c r="F14" s="323"/>
      <c r="G14" s="323" t="s">
        <v>146</v>
      </c>
      <c r="H14" s="323"/>
      <c r="I14" s="323"/>
      <c r="J14" s="323" t="s">
        <v>145</v>
      </c>
      <c r="K14" s="323"/>
      <c r="L14" s="323"/>
      <c r="M14" s="323" t="s">
        <v>147</v>
      </c>
      <c r="N14" s="323"/>
      <c r="O14" s="323"/>
      <c r="P14" s="323" t="s">
        <v>148</v>
      </c>
      <c r="Q14" s="323"/>
      <c r="R14" s="323"/>
      <c r="S14" s="323" t="s">
        <v>149</v>
      </c>
      <c r="T14" s="323"/>
      <c r="U14" s="323"/>
      <c r="V14" s="323" t="s">
        <v>150</v>
      </c>
      <c r="W14" s="323"/>
      <c r="X14" s="323"/>
      <c r="Y14" s="323" t="s">
        <v>151</v>
      </c>
      <c r="Z14" s="323"/>
      <c r="AA14" s="323"/>
      <c r="AB14" s="323" t="s">
        <v>150</v>
      </c>
      <c r="AC14" s="323"/>
      <c r="AD14" s="323"/>
      <c r="AE14" s="323" t="s">
        <v>145</v>
      </c>
      <c r="AF14" s="323"/>
      <c r="AG14" s="323"/>
      <c r="AH14" s="323" t="s">
        <v>144</v>
      </c>
      <c r="AI14" s="323"/>
      <c r="AJ14" s="323"/>
      <c r="AK14" s="323"/>
      <c r="AL14" s="323"/>
      <c r="AM14" s="323"/>
      <c r="AN14" s="323" t="s">
        <v>151</v>
      </c>
      <c r="AO14" s="323"/>
      <c r="AP14" s="323"/>
      <c r="AQ14" s="323" t="s">
        <v>152</v>
      </c>
      <c r="AR14" s="323"/>
      <c r="AS14" s="323"/>
      <c r="AT14" s="323" t="s">
        <v>152</v>
      </c>
      <c r="AU14" s="323"/>
      <c r="AV14" s="323"/>
      <c r="AW14" s="323" t="s">
        <v>145</v>
      </c>
      <c r="AX14" s="323"/>
      <c r="AY14" s="323"/>
      <c r="AZ14" s="323" t="s">
        <v>153</v>
      </c>
      <c r="BA14" s="323"/>
      <c r="BB14" s="323"/>
      <c r="BC14" s="323" t="s">
        <v>151</v>
      </c>
      <c r="BD14" s="323"/>
      <c r="BE14" s="323"/>
      <c r="BF14" s="323" t="s">
        <v>154</v>
      </c>
      <c r="BG14" s="323"/>
      <c r="BH14" s="323"/>
      <c r="BI14" s="323"/>
      <c r="BJ14" s="323"/>
      <c r="BK14" s="323"/>
      <c r="BL14" s="323" t="s">
        <v>155</v>
      </c>
      <c r="BM14" s="323"/>
      <c r="BN14" s="323"/>
      <c r="BO14" s="323" t="s">
        <v>156</v>
      </c>
      <c r="BP14" s="323"/>
      <c r="BQ14" s="323"/>
      <c r="BR14" s="323" t="s">
        <v>154</v>
      </c>
      <c r="BS14" s="323"/>
      <c r="BT14" s="323"/>
      <c r="BU14" s="323" t="s">
        <v>144</v>
      </c>
      <c r="BV14" s="323"/>
      <c r="BW14" s="323"/>
      <c r="BX14" s="323" t="s">
        <v>157</v>
      </c>
      <c r="BY14" s="323"/>
      <c r="BZ14" s="323"/>
      <c r="CA14" s="323" t="s">
        <v>157</v>
      </c>
      <c r="CB14" s="323"/>
      <c r="CC14" s="323"/>
      <c r="CD14" s="323" t="s">
        <v>144</v>
      </c>
      <c r="CE14" s="323"/>
      <c r="CF14" s="323"/>
      <c r="CG14" s="323" t="s">
        <v>151</v>
      </c>
      <c r="CH14" s="323"/>
      <c r="CI14" s="323"/>
      <c r="CJ14" s="323" t="s">
        <v>158</v>
      </c>
      <c r="CK14" s="323"/>
      <c r="CL14" s="323"/>
      <c r="CM14" s="323"/>
      <c r="CN14" s="323"/>
      <c r="CO14" s="323"/>
      <c r="CP14" s="323"/>
      <c r="CQ14" s="323"/>
      <c r="CR14" s="323"/>
      <c r="CS14" s="323"/>
      <c r="CT14" s="323"/>
      <c r="CU14" s="323"/>
      <c r="CV14" s="323"/>
      <c r="CW14" s="323"/>
      <c r="CX14" s="323"/>
      <c r="CY14" s="323"/>
      <c r="CZ14" s="323"/>
      <c r="DA14" s="323"/>
      <c r="DB14" s="323"/>
      <c r="DC14" s="323"/>
      <c r="DD14" s="323"/>
      <c r="DE14" s="323"/>
      <c r="DF14" s="323"/>
      <c r="DG14" s="323"/>
      <c r="DH14" s="323"/>
      <c r="DI14" s="323"/>
      <c r="DJ14" s="323"/>
      <c r="DK14" s="323"/>
      <c r="DL14" s="323"/>
      <c r="DM14" s="323"/>
      <c r="DN14" s="323"/>
      <c r="DO14" s="323"/>
      <c r="DP14" s="323"/>
    </row>
    <row r="15" spans="1:120" s="32" customFormat="1" ht="3.75" customHeight="1" x14ac:dyDescent="0.2">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row>
    <row r="16" spans="1:120" s="32" customFormat="1" ht="17.25" customHeight="1" x14ac:dyDescent="0.2">
      <c r="A16" s="323"/>
      <c r="B16" s="323"/>
      <c r="C16" s="323"/>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3"/>
      <c r="AK16" s="323"/>
      <c r="AL16" s="323"/>
      <c r="AM16" s="323"/>
      <c r="AN16" s="323"/>
      <c r="AO16" s="323"/>
      <c r="AP16" s="323"/>
      <c r="AQ16" s="323"/>
      <c r="AR16" s="323"/>
      <c r="AS16" s="323"/>
      <c r="AT16" s="323"/>
      <c r="AU16" s="323"/>
      <c r="AV16" s="323"/>
      <c r="AW16" s="323"/>
      <c r="AX16" s="323"/>
      <c r="AY16" s="323"/>
      <c r="AZ16" s="323"/>
      <c r="BA16" s="323"/>
      <c r="BB16" s="323"/>
      <c r="BC16" s="323"/>
      <c r="BD16" s="323"/>
      <c r="BE16" s="323"/>
      <c r="BF16" s="323"/>
      <c r="BG16" s="323"/>
      <c r="BH16" s="323"/>
      <c r="BI16" s="323"/>
      <c r="BJ16" s="323"/>
      <c r="BK16" s="323"/>
      <c r="BL16" s="323"/>
      <c r="BM16" s="323"/>
      <c r="BN16" s="323"/>
      <c r="BO16" s="323"/>
      <c r="BP16" s="323"/>
      <c r="BQ16" s="323"/>
      <c r="BR16" s="323"/>
      <c r="BS16" s="323"/>
      <c r="BT16" s="323"/>
      <c r="BU16" s="323"/>
      <c r="BV16" s="323"/>
      <c r="BW16" s="323"/>
      <c r="BX16" s="323"/>
      <c r="BY16" s="323"/>
      <c r="BZ16" s="323"/>
      <c r="CA16" s="323"/>
      <c r="CB16" s="323"/>
      <c r="CC16" s="323"/>
      <c r="CD16" s="323"/>
      <c r="CE16" s="323"/>
      <c r="CF16" s="323"/>
      <c r="CG16" s="323"/>
      <c r="CH16" s="323"/>
      <c r="CI16" s="323"/>
      <c r="CJ16" s="323"/>
      <c r="CK16" s="323"/>
      <c r="CL16" s="323"/>
      <c r="CM16" s="323"/>
      <c r="CN16" s="323"/>
      <c r="CO16" s="323"/>
      <c r="CP16" s="323"/>
      <c r="CQ16" s="323"/>
      <c r="CR16" s="323"/>
      <c r="CS16" s="323"/>
      <c r="CT16" s="323"/>
      <c r="CU16" s="323"/>
      <c r="CV16" s="323"/>
      <c r="CW16" s="323"/>
      <c r="CX16" s="323"/>
      <c r="CY16" s="323"/>
      <c r="CZ16" s="323"/>
      <c r="DA16" s="323"/>
      <c r="DB16" s="323"/>
      <c r="DC16" s="323"/>
      <c r="DD16" s="323"/>
      <c r="DE16" s="323"/>
      <c r="DF16" s="323"/>
      <c r="DG16" s="323"/>
      <c r="DH16" s="323"/>
      <c r="DI16" s="323"/>
      <c r="DJ16" s="323"/>
      <c r="DK16" s="323"/>
      <c r="DL16" s="323"/>
      <c r="DM16" s="323"/>
      <c r="DN16" s="323"/>
      <c r="DO16" s="323"/>
      <c r="DP16" s="323"/>
    </row>
    <row r="17" spans="1:120" s="32" customFormat="1" ht="3.75" customHeight="1" x14ac:dyDescent="0.2">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row>
    <row r="18" spans="1:120" s="32" customFormat="1" ht="17.25" customHeight="1" x14ac:dyDescent="0.2">
      <c r="A18" s="323"/>
      <c r="B18" s="323"/>
      <c r="C18" s="323"/>
      <c r="D18" s="323"/>
      <c r="E18" s="323"/>
      <c r="F18" s="323"/>
      <c r="G18" s="323"/>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3"/>
      <c r="AK18" s="323"/>
      <c r="AL18" s="323"/>
      <c r="AM18" s="323"/>
      <c r="AN18" s="323"/>
      <c r="AO18" s="323"/>
      <c r="AP18" s="323"/>
      <c r="AQ18" s="323"/>
      <c r="AR18" s="323"/>
      <c r="AS18" s="323"/>
      <c r="AT18" s="323"/>
      <c r="AU18" s="323"/>
      <c r="AV18" s="323"/>
      <c r="AW18" s="323"/>
      <c r="AX18" s="323"/>
      <c r="AY18" s="323"/>
      <c r="AZ18" s="323"/>
      <c r="BA18" s="323"/>
      <c r="BB18" s="323"/>
      <c r="BC18" s="323"/>
      <c r="BD18" s="323"/>
      <c r="BE18" s="323"/>
      <c r="BF18" s="323"/>
      <c r="BG18" s="323"/>
      <c r="BH18" s="323"/>
      <c r="BI18" s="323"/>
      <c r="BJ18" s="323"/>
      <c r="BK18" s="323"/>
      <c r="BL18" s="323"/>
      <c r="BM18" s="323"/>
      <c r="BN18" s="323"/>
      <c r="BO18" s="323"/>
      <c r="BP18" s="323"/>
      <c r="BQ18" s="323"/>
      <c r="BR18" s="323"/>
      <c r="BS18" s="323"/>
      <c r="BT18" s="323"/>
      <c r="BU18" s="323"/>
      <c r="BV18" s="323"/>
      <c r="BW18" s="323"/>
      <c r="BX18" s="323"/>
      <c r="BY18" s="323"/>
      <c r="BZ18" s="323"/>
      <c r="CA18" s="323"/>
      <c r="CB18" s="323"/>
      <c r="CC18" s="323"/>
      <c r="CD18" s="323"/>
      <c r="CE18" s="323"/>
      <c r="CF18" s="323"/>
      <c r="CG18" s="323"/>
      <c r="CH18" s="323"/>
      <c r="CI18" s="323"/>
      <c r="CJ18" s="323"/>
      <c r="CK18" s="323"/>
      <c r="CL18" s="323"/>
      <c r="CM18" s="323"/>
      <c r="CN18" s="323"/>
      <c r="CO18" s="323"/>
      <c r="CP18" s="323"/>
      <c r="CQ18" s="323"/>
      <c r="CR18" s="323"/>
      <c r="CS18" s="323"/>
      <c r="CT18" s="323"/>
      <c r="CU18" s="323"/>
      <c r="CV18" s="323"/>
      <c r="CW18" s="323"/>
      <c r="CX18" s="323"/>
      <c r="CY18" s="323"/>
      <c r="CZ18" s="323"/>
      <c r="DA18" s="323"/>
      <c r="DB18" s="323"/>
      <c r="DC18" s="323"/>
      <c r="DD18" s="323"/>
      <c r="DE18" s="323"/>
      <c r="DF18" s="323"/>
      <c r="DG18" s="323"/>
      <c r="DH18" s="323"/>
      <c r="DI18" s="323"/>
      <c r="DJ18" s="323"/>
      <c r="DK18" s="323"/>
      <c r="DL18" s="323"/>
      <c r="DM18" s="323"/>
      <c r="DN18" s="323"/>
      <c r="DO18" s="323"/>
      <c r="DP18" s="323"/>
    </row>
    <row r="19" spans="1:120" s="32" customFormat="1" ht="3.75" customHeight="1" x14ac:dyDescent="0.2">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row>
    <row r="20" spans="1:120" s="32" customFormat="1" ht="17.25" customHeight="1" x14ac:dyDescent="0.2">
      <c r="A20" s="323"/>
      <c r="B20" s="323"/>
      <c r="C20" s="323"/>
      <c r="D20" s="323"/>
      <c r="E20" s="323"/>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3"/>
      <c r="AK20" s="323"/>
      <c r="AL20" s="323"/>
      <c r="AM20" s="323"/>
      <c r="AN20" s="323"/>
      <c r="AO20" s="323"/>
      <c r="AP20" s="323"/>
      <c r="AQ20" s="323"/>
      <c r="AR20" s="323"/>
      <c r="AS20" s="323"/>
      <c r="AT20" s="323"/>
      <c r="AU20" s="323"/>
      <c r="AV20" s="323"/>
      <c r="AW20" s="323"/>
      <c r="AX20" s="323"/>
      <c r="AY20" s="323"/>
      <c r="AZ20" s="323"/>
      <c r="BA20" s="323"/>
      <c r="BB20" s="323"/>
      <c r="BC20" s="323"/>
      <c r="BD20" s="323"/>
      <c r="BE20" s="323"/>
      <c r="BF20" s="323"/>
      <c r="BG20" s="323"/>
      <c r="BH20" s="323"/>
      <c r="BI20" s="323"/>
      <c r="BJ20" s="323"/>
      <c r="BK20" s="323"/>
      <c r="BL20" s="323"/>
      <c r="BM20" s="323"/>
      <c r="BN20" s="323"/>
      <c r="BO20" s="323"/>
      <c r="BP20" s="323"/>
      <c r="BQ20" s="323"/>
      <c r="BR20" s="323"/>
      <c r="BS20" s="323"/>
      <c r="BT20" s="323"/>
      <c r="BU20" s="323"/>
      <c r="BV20" s="323"/>
      <c r="BW20" s="323"/>
      <c r="BX20" s="323"/>
      <c r="BY20" s="323"/>
      <c r="BZ20" s="323"/>
      <c r="CA20" s="323"/>
      <c r="CB20" s="323"/>
      <c r="CC20" s="323"/>
      <c r="CD20" s="323"/>
      <c r="CE20" s="323"/>
      <c r="CF20" s="323"/>
      <c r="CG20" s="323"/>
      <c r="CH20" s="323"/>
      <c r="CI20" s="323"/>
      <c r="CJ20" s="323"/>
      <c r="CK20" s="323"/>
      <c r="CL20" s="323"/>
      <c r="CM20" s="323"/>
      <c r="CN20" s="323"/>
      <c r="CO20" s="323"/>
      <c r="CP20" s="323"/>
      <c r="CQ20" s="323"/>
      <c r="CR20" s="323"/>
      <c r="CS20" s="323"/>
      <c r="CT20" s="323"/>
      <c r="CU20" s="323"/>
      <c r="CV20" s="323"/>
      <c r="CW20" s="323"/>
      <c r="CX20" s="323"/>
      <c r="CY20" s="323"/>
      <c r="CZ20" s="323"/>
      <c r="DA20" s="323"/>
      <c r="DB20" s="323"/>
      <c r="DC20" s="323"/>
      <c r="DD20" s="323"/>
      <c r="DE20" s="323"/>
      <c r="DF20" s="323"/>
      <c r="DG20" s="323"/>
      <c r="DH20" s="323"/>
      <c r="DI20" s="323"/>
      <c r="DJ20" s="323"/>
      <c r="DK20" s="323"/>
      <c r="DL20" s="323"/>
      <c r="DM20" s="323"/>
      <c r="DN20" s="323"/>
      <c r="DO20" s="323"/>
      <c r="DP20" s="323"/>
    </row>
    <row r="22" spans="1:120" ht="17.25" customHeight="1" x14ac:dyDescent="0.2">
      <c r="B22" s="326" t="s">
        <v>201</v>
      </c>
      <c r="C22" s="326"/>
      <c r="D22" s="326"/>
      <c r="E22" s="326"/>
      <c r="F22" s="326"/>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6"/>
    </row>
    <row r="23" spans="1:120" ht="17.25" customHeight="1" x14ac:dyDescent="0.2">
      <c r="B23" s="341" t="s">
        <v>312</v>
      </c>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341"/>
      <c r="AZ23" s="341"/>
      <c r="BA23" s="341"/>
      <c r="BB23" s="341"/>
      <c r="BC23" s="341"/>
      <c r="BD23" s="341"/>
      <c r="BE23" s="341"/>
      <c r="BF23" s="341"/>
      <c r="BG23" s="341"/>
      <c r="BH23" s="341"/>
      <c r="BI23" s="341"/>
      <c r="BJ23" s="341"/>
      <c r="BK23" s="341"/>
      <c r="BL23" s="341"/>
      <c r="BM23" s="341"/>
      <c r="BN23" s="341"/>
      <c r="BO23" s="341"/>
      <c r="BP23" s="341"/>
      <c r="BQ23" s="341"/>
      <c r="BR23" s="341"/>
      <c r="BS23" s="341"/>
      <c r="BT23" s="341"/>
      <c r="BU23" s="341"/>
      <c r="BV23" s="341"/>
      <c r="BW23" s="341"/>
      <c r="BX23" s="341"/>
      <c r="BY23" s="341"/>
      <c r="BZ23" s="341"/>
      <c r="CA23" s="341"/>
      <c r="CB23" s="341"/>
      <c r="CC23" s="341"/>
      <c r="CD23" s="341"/>
      <c r="CE23" s="341"/>
      <c r="CF23" s="341"/>
      <c r="CG23" s="341"/>
      <c r="CH23" s="341"/>
      <c r="CI23" s="341"/>
      <c r="CJ23" s="341"/>
      <c r="CK23" s="341"/>
      <c r="CL23" s="341"/>
      <c r="CM23" s="341"/>
      <c r="CN23" s="341"/>
      <c r="CO23" s="341"/>
      <c r="CP23" s="341"/>
      <c r="CQ23" s="341"/>
      <c r="CR23" s="341"/>
      <c r="CS23" s="341"/>
      <c r="CT23" s="341"/>
      <c r="CU23" s="341"/>
      <c r="CV23" s="341"/>
      <c r="CW23" s="341"/>
      <c r="CX23" s="341"/>
      <c r="CY23" s="341"/>
      <c r="CZ23" s="341"/>
      <c r="DA23" s="341"/>
      <c r="DB23" s="341"/>
      <c r="DC23" s="341"/>
      <c r="DD23" s="341"/>
      <c r="DE23" s="341"/>
      <c r="DF23" s="341"/>
      <c r="DG23" s="341"/>
      <c r="DH23" s="341"/>
      <c r="DI23" s="341"/>
      <c r="DJ23" s="341"/>
      <c r="DK23" s="341"/>
      <c r="DL23" s="341"/>
      <c r="DM23" s="341"/>
      <c r="DN23" s="341"/>
      <c r="DO23" s="341"/>
      <c r="DP23" s="341"/>
    </row>
    <row r="24" spans="1:120" ht="17.25" customHeight="1" x14ac:dyDescent="0.2">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341"/>
      <c r="AZ24" s="341"/>
      <c r="BA24" s="341"/>
      <c r="BB24" s="341"/>
      <c r="BC24" s="341"/>
      <c r="BD24" s="341"/>
      <c r="BE24" s="341"/>
      <c r="BF24" s="341"/>
      <c r="BG24" s="341"/>
      <c r="BH24" s="341"/>
      <c r="BI24" s="341"/>
      <c r="BJ24" s="341"/>
      <c r="BK24" s="341"/>
      <c r="BL24" s="341"/>
      <c r="BM24" s="341"/>
      <c r="BN24" s="341"/>
      <c r="BO24" s="341"/>
      <c r="BP24" s="341"/>
      <c r="BQ24" s="341"/>
      <c r="BR24" s="341"/>
      <c r="BS24" s="341"/>
      <c r="BT24" s="341"/>
      <c r="BU24" s="341"/>
      <c r="BV24" s="341"/>
      <c r="BW24" s="341"/>
      <c r="BX24" s="341"/>
      <c r="BY24" s="341"/>
      <c r="BZ24" s="341"/>
      <c r="CA24" s="341"/>
      <c r="CB24" s="341"/>
      <c r="CC24" s="341"/>
      <c r="CD24" s="341"/>
      <c r="CE24" s="341"/>
      <c r="CF24" s="341"/>
      <c r="CG24" s="341"/>
      <c r="CH24" s="341"/>
      <c r="CI24" s="341"/>
      <c r="CJ24" s="341"/>
      <c r="CK24" s="341"/>
      <c r="CL24" s="341"/>
      <c r="CM24" s="341"/>
      <c r="CN24" s="341"/>
      <c r="CO24" s="341"/>
      <c r="CP24" s="341"/>
      <c r="CQ24" s="341"/>
      <c r="CR24" s="341"/>
      <c r="CS24" s="341"/>
      <c r="CT24" s="341"/>
      <c r="CU24" s="341"/>
      <c r="CV24" s="341"/>
      <c r="CW24" s="341"/>
      <c r="CX24" s="341"/>
      <c r="CY24" s="341"/>
      <c r="CZ24" s="341"/>
      <c r="DA24" s="341"/>
      <c r="DB24" s="341"/>
      <c r="DC24" s="341"/>
      <c r="DD24" s="341"/>
      <c r="DE24" s="341"/>
      <c r="DF24" s="341"/>
      <c r="DG24" s="341"/>
      <c r="DH24" s="341"/>
      <c r="DI24" s="341"/>
      <c r="DJ24" s="341"/>
      <c r="DK24" s="341"/>
      <c r="DL24" s="341"/>
      <c r="DM24" s="341"/>
      <c r="DN24" s="341"/>
      <c r="DO24" s="341"/>
      <c r="DP24" s="341"/>
    </row>
    <row r="25" spans="1:120" ht="17.25" customHeight="1" x14ac:dyDescent="0.2">
      <c r="B25" s="326" t="s">
        <v>203</v>
      </c>
      <c r="C25" s="326"/>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row>
    <row r="26" spans="1:120" ht="17.25" customHeight="1" x14ac:dyDescent="0.2">
      <c r="B26" s="341" t="s">
        <v>204</v>
      </c>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c r="AZ26" s="341"/>
      <c r="BA26" s="341"/>
      <c r="BB26" s="341"/>
      <c r="BC26" s="341"/>
      <c r="BD26" s="341"/>
      <c r="BE26" s="341"/>
      <c r="BF26" s="341"/>
      <c r="BG26" s="341"/>
      <c r="BH26" s="341"/>
      <c r="BI26" s="341"/>
      <c r="BJ26" s="341"/>
      <c r="BK26" s="341"/>
      <c r="BL26" s="341"/>
      <c r="BM26" s="341"/>
      <c r="BN26" s="341"/>
      <c r="BO26" s="341"/>
      <c r="BP26" s="341"/>
      <c r="BQ26" s="341"/>
      <c r="BR26" s="341"/>
      <c r="BS26" s="341"/>
      <c r="BT26" s="341"/>
      <c r="BU26" s="341"/>
      <c r="BV26" s="341"/>
      <c r="BW26" s="341"/>
      <c r="BX26" s="341"/>
      <c r="BY26" s="341"/>
      <c r="BZ26" s="341"/>
      <c r="CA26" s="341"/>
      <c r="CB26" s="341"/>
      <c r="CC26" s="341"/>
      <c r="CD26" s="341"/>
      <c r="CE26" s="341"/>
      <c r="CF26" s="341"/>
      <c r="CG26" s="341"/>
      <c r="CH26" s="341"/>
      <c r="CI26" s="341"/>
      <c r="CJ26" s="341"/>
      <c r="CK26" s="341"/>
      <c r="CL26" s="341"/>
      <c r="CM26" s="341"/>
      <c r="CN26" s="341"/>
      <c r="CO26" s="341"/>
      <c r="CP26" s="341"/>
      <c r="CQ26" s="341"/>
      <c r="CR26" s="341"/>
      <c r="CS26" s="341"/>
      <c r="CT26" s="341"/>
      <c r="CU26" s="341"/>
      <c r="CV26" s="341"/>
      <c r="CW26" s="341"/>
      <c r="CX26" s="341"/>
      <c r="CY26" s="341"/>
      <c r="CZ26" s="341"/>
      <c r="DA26" s="341"/>
      <c r="DB26" s="341"/>
      <c r="DC26" s="341"/>
      <c r="DD26" s="341"/>
      <c r="DE26" s="341"/>
      <c r="DF26" s="341"/>
      <c r="DG26" s="341"/>
      <c r="DH26" s="341"/>
      <c r="DI26" s="341"/>
      <c r="DJ26" s="341"/>
      <c r="DK26" s="341"/>
      <c r="DL26" s="341"/>
      <c r="DM26" s="341"/>
      <c r="DN26" s="341"/>
      <c r="DO26" s="341"/>
      <c r="DP26" s="341"/>
    </row>
    <row r="27" spans="1:120" ht="17.25" customHeight="1" x14ac:dyDescent="0.2">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341"/>
      <c r="AZ27" s="341"/>
      <c r="BA27" s="341"/>
      <c r="BB27" s="341"/>
      <c r="BC27" s="341"/>
      <c r="BD27" s="341"/>
      <c r="BE27" s="341"/>
      <c r="BF27" s="341"/>
      <c r="BG27" s="341"/>
      <c r="BH27" s="341"/>
      <c r="BI27" s="341"/>
      <c r="BJ27" s="341"/>
      <c r="BK27" s="341"/>
      <c r="BL27" s="341"/>
      <c r="BM27" s="341"/>
      <c r="BN27" s="341"/>
      <c r="BO27" s="341"/>
      <c r="BP27" s="341"/>
      <c r="BQ27" s="341"/>
      <c r="BR27" s="341"/>
      <c r="BS27" s="341"/>
      <c r="BT27" s="341"/>
      <c r="BU27" s="341"/>
      <c r="BV27" s="341"/>
      <c r="BW27" s="341"/>
      <c r="BX27" s="341"/>
      <c r="BY27" s="341"/>
      <c r="BZ27" s="341"/>
      <c r="CA27" s="341"/>
      <c r="CB27" s="341"/>
      <c r="CC27" s="341"/>
      <c r="CD27" s="341"/>
      <c r="CE27" s="341"/>
      <c r="CF27" s="341"/>
      <c r="CG27" s="341"/>
      <c r="CH27" s="341"/>
      <c r="CI27" s="341"/>
      <c r="CJ27" s="341"/>
      <c r="CK27" s="341"/>
      <c r="CL27" s="341"/>
      <c r="CM27" s="341"/>
      <c r="CN27" s="341"/>
      <c r="CO27" s="341"/>
      <c r="CP27" s="341"/>
      <c r="CQ27" s="341"/>
      <c r="CR27" s="341"/>
      <c r="CS27" s="341"/>
      <c r="CT27" s="341"/>
      <c r="CU27" s="341"/>
      <c r="CV27" s="341"/>
      <c r="CW27" s="341"/>
      <c r="CX27" s="341"/>
      <c r="CY27" s="341"/>
      <c r="CZ27" s="341"/>
      <c r="DA27" s="341"/>
      <c r="DB27" s="341"/>
      <c r="DC27" s="341"/>
      <c r="DD27" s="341"/>
      <c r="DE27" s="341"/>
      <c r="DF27" s="341"/>
      <c r="DG27" s="341"/>
      <c r="DH27" s="341"/>
      <c r="DI27" s="341"/>
      <c r="DJ27" s="341"/>
      <c r="DK27" s="341"/>
      <c r="DL27" s="341"/>
      <c r="DM27" s="341"/>
      <c r="DN27" s="341"/>
      <c r="DO27" s="341"/>
      <c r="DP27" s="341"/>
    </row>
    <row r="28" spans="1:120" ht="17.25" customHeight="1" x14ac:dyDescent="0.2">
      <c r="B28" s="326" t="s">
        <v>205</v>
      </c>
      <c r="C28" s="326"/>
      <c r="D28" s="326"/>
      <c r="E28" s="326"/>
      <c r="F28" s="326"/>
      <c r="G28" s="326"/>
      <c r="H28" s="326"/>
      <c r="I28" s="326"/>
      <c r="J28" s="326"/>
      <c r="K28" s="326"/>
      <c r="L28" s="326"/>
      <c r="M28" s="326"/>
      <c r="N28" s="326"/>
      <c r="O28" s="325" t="s">
        <v>199</v>
      </c>
      <c r="P28" s="325"/>
      <c r="Q28" s="325"/>
      <c r="R28" s="325" t="s">
        <v>206</v>
      </c>
      <c r="S28" s="325"/>
      <c r="T28" s="325"/>
      <c r="U28" s="325" t="s">
        <v>160</v>
      </c>
      <c r="V28" s="325"/>
      <c r="W28" s="325"/>
      <c r="X28" s="325" t="s">
        <v>160</v>
      </c>
      <c r="Y28" s="325"/>
      <c r="Z28" s="325"/>
      <c r="AA28" s="325" t="s">
        <v>73</v>
      </c>
      <c r="AB28" s="325"/>
      <c r="AC28" s="325"/>
      <c r="AD28" s="325" t="s">
        <v>141</v>
      </c>
      <c r="AE28" s="325"/>
      <c r="AF28" s="325"/>
      <c r="AG28" s="325" t="s">
        <v>199</v>
      </c>
      <c r="AH28" s="325"/>
      <c r="AI28" s="325"/>
      <c r="AJ28" s="325" t="s">
        <v>159</v>
      </c>
      <c r="AK28" s="325"/>
      <c r="AL28" s="325"/>
      <c r="AM28" s="325" t="s">
        <v>206</v>
      </c>
      <c r="AN28" s="325"/>
      <c r="AO28" s="325"/>
      <c r="AP28" s="325" t="s">
        <v>143</v>
      </c>
      <c r="AQ28" s="325"/>
      <c r="AR28" s="325"/>
    </row>
    <row r="30" spans="1:120" ht="17.25" customHeight="1" x14ac:dyDescent="0.25">
      <c r="A30" s="69"/>
      <c r="B30" s="350" t="s">
        <v>210</v>
      </c>
      <c r="C30" s="350"/>
      <c r="D30" s="350"/>
      <c r="E30" s="350"/>
      <c r="F30" s="350"/>
      <c r="G30" s="350"/>
      <c r="H30" s="350"/>
      <c r="I30" s="69"/>
      <c r="J30" s="352" t="s">
        <v>350</v>
      </c>
      <c r="K30" s="352"/>
      <c r="L30" s="352"/>
      <c r="M30" s="352"/>
      <c r="N30" s="352"/>
      <c r="O30" s="352"/>
      <c r="P30" s="352"/>
      <c r="Q30" s="352"/>
      <c r="R30" s="352"/>
      <c r="S30" s="352"/>
      <c r="T30" s="352"/>
      <c r="U30" s="352"/>
      <c r="V30" s="352"/>
      <c r="W30" s="352"/>
      <c r="X30" s="352"/>
      <c r="Y30" s="352"/>
      <c r="Z30" s="352"/>
      <c r="AA30" s="352"/>
      <c r="AB30" s="352"/>
      <c r="AC30" s="352"/>
      <c r="AD30" s="352"/>
      <c r="AE30" s="352"/>
      <c r="AF30" s="352"/>
      <c r="AG30" s="352"/>
      <c r="AH30" s="352"/>
      <c r="AI30" s="353"/>
      <c r="AJ30" s="353"/>
      <c r="AK30" s="353"/>
      <c r="AL30" s="353"/>
      <c r="AM30" s="353"/>
      <c r="AN30" s="353"/>
      <c r="AO30" s="353"/>
      <c r="AP30" s="353"/>
      <c r="AQ30" s="353"/>
      <c r="AR30" s="353"/>
      <c r="AS30" s="353"/>
      <c r="AT30" s="353"/>
      <c r="AU30" s="353"/>
      <c r="AV30" s="353"/>
      <c r="AW30" s="353"/>
      <c r="AX30" s="353"/>
      <c r="AY30" s="353"/>
      <c r="AZ30" s="353"/>
      <c r="BA30" s="353"/>
      <c r="BB30" s="353"/>
      <c r="BC30" s="353"/>
      <c r="BD30" s="353"/>
      <c r="BE30" s="353"/>
      <c r="BF30" s="353"/>
      <c r="BG30" s="353"/>
      <c r="BH30" s="353"/>
      <c r="BI30" s="353"/>
      <c r="BJ30" s="353"/>
      <c r="BK30" s="353"/>
      <c r="BL30" s="353"/>
      <c r="BM30" s="353"/>
      <c r="BN30" s="353"/>
      <c r="BO30" s="353"/>
      <c r="BP30" s="353"/>
      <c r="BQ30" s="353"/>
      <c r="BR30" s="353"/>
      <c r="BS30" s="353"/>
      <c r="BT30" s="353"/>
      <c r="BU30" s="353"/>
      <c r="BV30" s="353"/>
      <c r="BW30" s="353"/>
      <c r="BX30" s="353"/>
      <c r="BY30" s="353"/>
      <c r="BZ30" s="353"/>
      <c r="CA30" s="353"/>
      <c r="CB30" s="353"/>
      <c r="CC30" s="353"/>
      <c r="CD30" s="353"/>
      <c r="CE30" s="353"/>
      <c r="CF30" s="353"/>
      <c r="CG30" s="353"/>
      <c r="CH30" s="353"/>
      <c r="CI30" s="353"/>
      <c r="CJ30" s="353"/>
      <c r="CK30" s="353"/>
      <c r="CL30" s="353"/>
      <c r="CM30" s="353"/>
      <c r="CN30" s="353"/>
      <c r="CO30" s="353"/>
      <c r="CP30" s="353"/>
      <c r="CQ30" s="353"/>
      <c r="CR30" s="353"/>
      <c r="CS30" s="353"/>
      <c r="CT30" s="353"/>
      <c r="CU30" s="353"/>
      <c r="CV30" s="353"/>
      <c r="CW30" s="353"/>
      <c r="CX30" s="353"/>
      <c r="CY30" s="353"/>
      <c r="CZ30" s="353"/>
      <c r="DA30" s="353"/>
      <c r="DB30" s="353"/>
      <c r="DC30" s="353"/>
      <c r="DD30" s="353"/>
      <c r="DE30" s="353"/>
      <c r="DF30" s="353"/>
      <c r="DG30" s="353"/>
      <c r="DH30" s="353"/>
      <c r="DI30" s="353"/>
      <c r="DJ30" s="353"/>
      <c r="DK30" s="353"/>
      <c r="DL30" s="353"/>
      <c r="DM30" s="353"/>
      <c r="DN30" s="353"/>
      <c r="DO30" s="353"/>
      <c r="DP30" s="353"/>
    </row>
    <row r="31" spans="1:120" ht="17.25" customHeight="1" x14ac:dyDescent="0.2">
      <c r="B31" s="326" t="s">
        <v>211</v>
      </c>
      <c r="C31" s="326"/>
      <c r="D31" s="326"/>
      <c r="E31" s="326"/>
      <c r="F31" s="326"/>
      <c r="G31" s="326"/>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6"/>
      <c r="AH31" s="351" t="str">
        <f>J30&amp;", "&amp;B32</f>
        <v>ОАО "Альфа-Банк" г. Москва, 107078, г. Москва, улица Каланчевская, д. 27</v>
      </c>
      <c r="AI31" s="303"/>
      <c r="AJ31" s="303"/>
      <c r="AK31" s="303"/>
      <c r="AL31" s="303"/>
      <c r="AM31" s="303"/>
      <c r="AN31" s="303"/>
      <c r="AO31" s="303"/>
      <c r="AP31" s="303"/>
      <c r="AQ31" s="303"/>
      <c r="AR31" s="303"/>
      <c r="AS31" s="303"/>
      <c r="AT31" s="303"/>
      <c r="AU31" s="303"/>
      <c r="AV31" s="303"/>
      <c r="AW31" s="303"/>
      <c r="AX31" s="303"/>
      <c r="AY31" s="303"/>
      <c r="AZ31" s="303"/>
      <c r="BA31" s="303"/>
      <c r="BB31" s="303"/>
      <c r="BC31" s="303"/>
      <c r="BD31" s="303"/>
      <c r="BE31" s="303"/>
      <c r="BF31" s="303"/>
      <c r="BG31" s="303"/>
      <c r="BH31" s="303"/>
      <c r="BI31" s="303"/>
      <c r="BJ31" s="303"/>
      <c r="BK31" s="303"/>
      <c r="BL31" s="303"/>
      <c r="BM31" s="303"/>
      <c r="BN31" s="303"/>
      <c r="BO31" s="303"/>
      <c r="BP31" s="303"/>
      <c r="BQ31" s="303"/>
      <c r="BR31" s="303"/>
      <c r="BS31" s="303"/>
      <c r="BT31" s="303"/>
      <c r="BU31" s="303"/>
      <c r="BV31" s="303"/>
      <c r="BW31" s="303"/>
      <c r="BX31" s="303"/>
      <c r="BY31" s="303"/>
      <c r="BZ31" s="303"/>
      <c r="CA31" s="303"/>
      <c r="CB31" s="303"/>
      <c r="CC31" s="303"/>
      <c r="CD31" s="303"/>
      <c r="CE31" s="303"/>
      <c r="CF31" s="303"/>
      <c r="CG31" s="303"/>
      <c r="CH31" s="303"/>
      <c r="CI31" s="303"/>
      <c r="CJ31" s="303"/>
      <c r="CK31" s="303"/>
      <c r="CL31" s="303"/>
      <c r="CM31" s="303"/>
      <c r="CN31" s="303"/>
      <c r="CO31" s="303"/>
      <c r="CP31" s="303"/>
      <c r="CQ31" s="303"/>
      <c r="CR31" s="303"/>
      <c r="CS31" s="303"/>
      <c r="CT31" s="303"/>
      <c r="CU31" s="303"/>
      <c r="CV31" s="303"/>
      <c r="CW31" s="303"/>
      <c r="CX31" s="303"/>
      <c r="CY31" s="303"/>
      <c r="CZ31" s="303"/>
      <c r="DA31" s="303"/>
      <c r="DB31" s="303"/>
      <c r="DC31" s="303"/>
      <c r="DD31" s="303"/>
      <c r="DE31" s="303"/>
      <c r="DF31" s="303"/>
      <c r="DG31" s="303"/>
      <c r="DH31" s="303"/>
      <c r="DI31" s="303"/>
      <c r="DJ31" s="303"/>
      <c r="DK31" s="303"/>
      <c r="DL31" s="303"/>
      <c r="DM31" s="303"/>
      <c r="DN31" s="303"/>
      <c r="DO31" s="303"/>
      <c r="DP31" s="303"/>
    </row>
    <row r="32" spans="1:120" ht="17.25" customHeight="1" x14ac:dyDescent="0.2">
      <c r="B32" s="341" t="s">
        <v>212</v>
      </c>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341"/>
      <c r="AZ32" s="341"/>
      <c r="BA32" s="341"/>
      <c r="BB32" s="341"/>
      <c r="BC32" s="341"/>
      <c r="BD32" s="341"/>
      <c r="BE32" s="341"/>
      <c r="BF32" s="341"/>
      <c r="BG32" s="341"/>
      <c r="BH32" s="341"/>
      <c r="BI32" s="341"/>
      <c r="BJ32" s="341"/>
      <c r="BK32" s="341"/>
      <c r="BL32" s="341"/>
      <c r="BM32" s="341"/>
      <c r="BN32" s="341"/>
      <c r="BO32" s="341"/>
      <c r="BP32" s="341"/>
      <c r="BQ32" s="341"/>
      <c r="BR32" s="341"/>
      <c r="BS32" s="341"/>
      <c r="BT32" s="341"/>
      <c r="BU32" s="341"/>
      <c r="BV32" s="341"/>
      <c r="BW32" s="341"/>
      <c r="BX32" s="341"/>
      <c r="BY32" s="341"/>
      <c r="BZ32" s="341"/>
      <c r="CA32" s="341"/>
      <c r="CB32" s="341"/>
      <c r="CC32" s="341"/>
      <c r="CD32" s="341"/>
      <c r="CE32" s="341"/>
      <c r="CF32" s="341"/>
      <c r="CG32" s="341"/>
      <c r="CH32" s="341"/>
      <c r="CI32" s="341"/>
      <c r="CJ32" s="341"/>
      <c r="CK32" s="341"/>
      <c r="CL32" s="341"/>
      <c r="CM32" s="341"/>
      <c r="CN32" s="341"/>
      <c r="CO32" s="341"/>
      <c r="CP32" s="341"/>
      <c r="CQ32" s="341"/>
      <c r="CR32" s="341"/>
      <c r="CS32" s="341"/>
      <c r="CT32" s="341"/>
      <c r="CU32" s="341"/>
      <c r="CV32" s="341"/>
      <c r="CW32" s="341"/>
      <c r="CX32" s="341"/>
      <c r="CY32" s="341"/>
      <c r="CZ32" s="341"/>
      <c r="DA32" s="341"/>
      <c r="DB32" s="341"/>
      <c r="DC32" s="341"/>
      <c r="DD32" s="341"/>
      <c r="DE32" s="341"/>
      <c r="DF32" s="341"/>
      <c r="DG32" s="341"/>
      <c r="DH32" s="341"/>
      <c r="DI32" s="341"/>
      <c r="DJ32" s="341"/>
      <c r="DK32" s="341"/>
      <c r="DL32" s="341"/>
      <c r="DM32" s="341"/>
      <c r="DN32" s="341"/>
      <c r="DO32" s="341"/>
      <c r="DP32" s="341"/>
    </row>
    <row r="33" spans="1:120" ht="17.25" customHeight="1" x14ac:dyDescent="0.2">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41"/>
      <c r="AZ33" s="341"/>
      <c r="BA33" s="341"/>
      <c r="BB33" s="341"/>
      <c r="BC33" s="341"/>
      <c r="BD33" s="341"/>
      <c r="BE33" s="341"/>
      <c r="BF33" s="341"/>
      <c r="BG33" s="341"/>
      <c r="BH33" s="341"/>
      <c r="BI33" s="341"/>
      <c r="BJ33" s="341"/>
      <c r="BK33" s="341"/>
      <c r="BL33" s="341"/>
      <c r="BM33" s="341"/>
      <c r="BN33" s="341"/>
      <c r="BO33" s="341"/>
      <c r="BP33" s="341"/>
      <c r="BQ33" s="341"/>
      <c r="BR33" s="341"/>
      <c r="BS33" s="341"/>
      <c r="BT33" s="341"/>
      <c r="BU33" s="341"/>
      <c r="BV33" s="341"/>
      <c r="BW33" s="341"/>
      <c r="BX33" s="341"/>
      <c r="BY33" s="341"/>
      <c r="BZ33" s="341"/>
      <c r="CA33" s="341"/>
      <c r="CB33" s="341"/>
      <c r="CC33" s="341"/>
      <c r="CD33" s="341"/>
      <c r="CE33" s="341"/>
      <c r="CF33" s="341"/>
      <c r="CG33" s="341"/>
      <c r="CH33" s="341"/>
      <c r="CI33" s="341"/>
      <c r="CJ33" s="341"/>
      <c r="CK33" s="341"/>
      <c r="CL33" s="341"/>
      <c r="CM33" s="341"/>
      <c r="CN33" s="341"/>
      <c r="CO33" s="341"/>
      <c r="CP33" s="341"/>
      <c r="CQ33" s="341"/>
      <c r="CR33" s="341"/>
      <c r="CS33" s="341"/>
      <c r="CT33" s="341"/>
      <c r="CU33" s="341"/>
      <c r="CV33" s="341"/>
      <c r="CW33" s="341"/>
      <c r="CX33" s="341"/>
      <c r="CY33" s="341"/>
      <c r="CZ33" s="341"/>
      <c r="DA33" s="341"/>
      <c r="DB33" s="341"/>
      <c r="DC33" s="341"/>
      <c r="DD33" s="341"/>
      <c r="DE33" s="341"/>
      <c r="DF33" s="341"/>
      <c r="DG33" s="341"/>
      <c r="DH33" s="341"/>
      <c r="DI33" s="341"/>
      <c r="DJ33" s="341"/>
      <c r="DK33" s="341"/>
      <c r="DL33" s="341"/>
      <c r="DM33" s="341"/>
      <c r="DN33" s="341"/>
      <c r="DO33" s="341"/>
      <c r="DP33" s="341"/>
    </row>
    <row r="34" spans="1:120" ht="17.25" customHeight="1" x14ac:dyDescent="0.25">
      <c r="B34" s="326" t="s">
        <v>213</v>
      </c>
      <c r="C34" s="326"/>
      <c r="D34" s="326"/>
      <c r="E34" s="326"/>
      <c r="F34" s="326"/>
      <c r="G34" s="326"/>
      <c r="H34" s="326"/>
      <c r="I34" s="326"/>
      <c r="J34" s="326"/>
      <c r="K34" s="326"/>
      <c r="L34" s="326"/>
      <c r="M34" s="326"/>
      <c r="N34" s="326"/>
      <c r="O34" s="326"/>
      <c r="P34" s="326"/>
      <c r="Q34" s="326"/>
      <c r="R34" s="326"/>
      <c r="S34" s="326"/>
      <c r="T34" s="326"/>
      <c r="U34" s="326"/>
      <c r="V34" s="326"/>
      <c r="W34" s="347" t="s">
        <v>313</v>
      </c>
      <c r="X34" s="348"/>
      <c r="Y34" s="348"/>
      <c r="Z34" s="348"/>
      <c r="AA34" s="348"/>
      <c r="AB34" s="348"/>
      <c r="AC34" s="348"/>
      <c r="AD34" s="348"/>
      <c r="AE34" s="348"/>
      <c r="AF34" s="348"/>
      <c r="AG34" s="348"/>
      <c r="AH34" s="348"/>
      <c r="AI34" s="348"/>
      <c r="AJ34" s="348"/>
      <c r="AK34" s="348"/>
      <c r="AL34" s="348"/>
      <c r="AM34" s="348"/>
      <c r="AN34" s="348"/>
      <c r="AO34" s="348"/>
      <c r="AP34" s="348"/>
      <c r="AQ34" s="348"/>
      <c r="AR34" s="348"/>
      <c r="AS34" s="348"/>
      <c r="AT34" s="348"/>
      <c r="AU34" s="348"/>
      <c r="AV34" s="348"/>
      <c r="AW34" s="349"/>
      <c r="AX34" s="349"/>
      <c r="AY34" s="349"/>
      <c r="AZ34" s="349"/>
      <c r="BA34" s="349"/>
      <c r="BB34" s="349"/>
      <c r="BC34" s="349"/>
      <c r="BD34" s="349"/>
      <c r="BE34" s="349"/>
      <c r="BF34" s="349"/>
      <c r="CG34" s="326" t="s">
        <v>214</v>
      </c>
      <c r="CH34" s="326"/>
      <c r="CI34" s="326"/>
      <c r="CJ34" s="326"/>
      <c r="CK34" s="326"/>
      <c r="CL34" s="326"/>
      <c r="CM34" s="326"/>
      <c r="CN34" s="326"/>
      <c r="CO34" s="326"/>
      <c r="CP34" s="326"/>
      <c r="CQ34" s="326"/>
      <c r="CR34" s="326"/>
      <c r="CS34" s="326"/>
      <c r="CT34" s="326"/>
      <c r="CU34" s="326"/>
      <c r="CV34" s="326"/>
      <c r="CW34" s="326"/>
      <c r="CX34" s="326"/>
      <c r="CY34" s="326"/>
      <c r="DA34" s="342">
        <v>41074</v>
      </c>
      <c r="DB34" s="343"/>
      <c r="DC34" s="343"/>
      <c r="DD34" s="343"/>
      <c r="DE34" s="343"/>
      <c r="DF34" s="343"/>
      <c r="DG34" s="343"/>
      <c r="DH34" s="343"/>
      <c r="DI34" s="343"/>
      <c r="DJ34" s="343"/>
      <c r="DK34" s="343"/>
      <c r="DL34" s="343"/>
      <c r="DM34" s="343"/>
      <c r="DN34" s="343"/>
      <c r="DO34" s="343"/>
      <c r="DP34" s="343"/>
    </row>
    <row r="35" spans="1:120" ht="17.25" customHeight="1" x14ac:dyDescent="0.2">
      <c r="CE35" s="326" t="s">
        <v>69</v>
      </c>
      <c r="CF35" s="326"/>
      <c r="CG35" s="326"/>
      <c r="CH35" s="326"/>
      <c r="CI35" s="326"/>
      <c r="CJ35" s="326"/>
      <c r="CK35" s="326"/>
      <c r="CL35" s="330"/>
      <c r="CM35" s="324" t="s">
        <v>208</v>
      </c>
      <c r="CN35" s="324"/>
      <c r="CO35" s="324"/>
      <c r="CP35" s="324" t="s">
        <v>208</v>
      </c>
      <c r="CQ35" s="324"/>
      <c r="CR35" s="324"/>
      <c r="CS35" s="324" t="s">
        <v>141</v>
      </c>
      <c r="CT35" s="324"/>
      <c r="CU35" s="324"/>
      <c r="CV35" s="324" t="s">
        <v>159</v>
      </c>
      <c r="CW35" s="324"/>
      <c r="CX35" s="324"/>
      <c r="CY35" s="324" t="s">
        <v>74</v>
      </c>
      <c r="CZ35" s="324"/>
      <c r="DA35" s="324"/>
      <c r="DB35" s="324" t="s">
        <v>143</v>
      </c>
      <c r="DC35" s="324"/>
      <c r="DD35" s="324"/>
      <c r="DE35" s="324" t="s">
        <v>159</v>
      </c>
      <c r="DF35" s="324"/>
      <c r="DG35" s="324"/>
      <c r="DH35" s="324" t="s">
        <v>206</v>
      </c>
      <c r="DI35" s="324"/>
      <c r="DJ35" s="324"/>
      <c r="DK35" s="324" t="s">
        <v>208</v>
      </c>
      <c r="DL35" s="324"/>
      <c r="DM35" s="324"/>
      <c r="DN35" s="324" t="s">
        <v>74</v>
      </c>
      <c r="DO35" s="324"/>
      <c r="DP35" s="324"/>
    </row>
    <row r="36" spans="1:120" ht="17.25" customHeight="1" x14ac:dyDescent="0.2">
      <c r="BQ36" s="354" t="s">
        <v>218</v>
      </c>
      <c r="BR36" s="313"/>
      <c r="BS36" s="313"/>
      <c r="BT36" s="313"/>
      <c r="BU36" s="313"/>
      <c r="BV36" s="313"/>
      <c r="BW36" s="313"/>
      <c r="BX36" s="313"/>
      <c r="BY36" s="313"/>
      <c r="BZ36" s="313"/>
      <c r="CA36" s="313"/>
      <c r="CB36" s="313"/>
      <c r="CC36" s="355"/>
      <c r="CD36" s="324" t="s">
        <v>74</v>
      </c>
      <c r="CE36" s="324"/>
      <c r="CF36" s="324"/>
      <c r="CG36" s="324" t="s">
        <v>73</v>
      </c>
      <c r="CH36" s="324"/>
      <c r="CI36" s="324"/>
      <c r="CJ36" s="324" t="s">
        <v>141</v>
      </c>
      <c r="CK36" s="324"/>
      <c r="CL36" s="324"/>
      <c r="CM36" s="324" t="s">
        <v>208</v>
      </c>
      <c r="CN36" s="324"/>
      <c r="CO36" s="324"/>
      <c r="CP36" s="324" t="s">
        <v>208</v>
      </c>
      <c r="CQ36" s="324"/>
      <c r="CR36" s="324"/>
      <c r="CS36" s="324" t="s">
        <v>73</v>
      </c>
      <c r="CT36" s="324"/>
      <c r="CU36" s="324"/>
      <c r="CV36" s="324" t="s">
        <v>73</v>
      </c>
      <c r="CW36" s="324"/>
      <c r="CX36" s="324"/>
      <c r="CY36" s="324" t="s">
        <v>73</v>
      </c>
      <c r="CZ36" s="324"/>
      <c r="DA36" s="324"/>
      <c r="DB36" s="324" t="s">
        <v>143</v>
      </c>
      <c r="DC36" s="324"/>
      <c r="DD36" s="324"/>
      <c r="DE36" s="324" t="s">
        <v>208</v>
      </c>
      <c r="DF36" s="324"/>
      <c r="DG36" s="324"/>
      <c r="DH36" s="324" t="s">
        <v>142</v>
      </c>
      <c r="DI36" s="324"/>
      <c r="DJ36" s="324"/>
      <c r="DK36" s="324" t="s">
        <v>141</v>
      </c>
      <c r="DL36" s="324"/>
      <c r="DM36" s="324"/>
      <c r="DN36" s="324" t="s">
        <v>159</v>
      </c>
      <c r="DO36" s="324"/>
      <c r="DP36" s="324"/>
    </row>
    <row r="37" spans="1:120" ht="17.25" customHeight="1" x14ac:dyDescent="0.2">
      <c r="CH37" s="326" t="s">
        <v>219</v>
      </c>
      <c r="CI37" s="326"/>
      <c r="CJ37" s="326"/>
      <c r="CK37" s="326"/>
      <c r="CL37" s="326"/>
      <c r="CM37" s="326"/>
      <c r="CN37" s="326"/>
      <c r="CO37" s="330"/>
      <c r="CP37" s="324" t="s">
        <v>73</v>
      </c>
      <c r="CQ37" s="324"/>
      <c r="CR37" s="324"/>
      <c r="CS37" s="324" t="s">
        <v>199</v>
      </c>
      <c r="CT37" s="324"/>
      <c r="CU37" s="324"/>
      <c r="CV37" s="324" t="s">
        <v>199</v>
      </c>
      <c r="CW37" s="324"/>
      <c r="CX37" s="324"/>
      <c r="CY37" s="324" t="s">
        <v>160</v>
      </c>
      <c r="CZ37" s="324"/>
      <c r="DA37" s="324"/>
      <c r="DB37" s="324" t="s">
        <v>141</v>
      </c>
      <c r="DC37" s="324"/>
      <c r="DD37" s="324"/>
      <c r="DE37" s="324" t="s">
        <v>160</v>
      </c>
      <c r="DF37" s="324"/>
      <c r="DG37" s="324"/>
      <c r="DH37" s="324" t="s">
        <v>160</v>
      </c>
      <c r="DI37" s="324"/>
      <c r="DJ37" s="324"/>
      <c r="DK37" s="324" t="s">
        <v>206</v>
      </c>
      <c r="DL37" s="324"/>
      <c r="DM37" s="324"/>
      <c r="DN37" s="324" t="s">
        <v>142</v>
      </c>
      <c r="DO37" s="324"/>
      <c r="DP37" s="324"/>
    </row>
    <row r="38" spans="1:120" ht="17.25" customHeight="1" x14ac:dyDescent="0.25">
      <c r="AT38" s="356" t="s">
        <v>220</v>
      </c>
      <c r="AU38" s="313"/>
      <c r="AV38" s="313"/>
      <c r="AW38" s="313"/>
      <c r="AX38" s="313"/>
      <c r="AY38" s="313"/>
      <c r="AZ38" s="313"/>
      <c r="BA38" s="313"/>
      <c r="BB38" s="313"/>
      <c r="BC38" s="313"/>
      <c r="BD38" s="313"/>
      <c r="BE38" s="313"/>
      <c r="BF38" s="313"/>
      <c r="BG38" s="313"/>
      <c r="BH38" s="313"/>
      <c r="BI38" s="313"/>
      <c r="BJ38" s="313"/>
      <c r="BK38" s="313"/>
      <c r="BL38" s="313"/>
      <c r="BM38" s="313"/>
      <c r="BN38" s="313"/>
      <c r="BO38" s="313"/>
      <c r="BP38" s="313"/>
      <c r="BQ38" s="313"/>
      <c r="BR38" s="313"/>
      <c r="BS38" s="313"/>
      <c r="BT38" s="313"/>
      <c r="BU38" s="313"/>
      <c r="BV38" s="313"/>
      <c r="BW38" s="313"/>
      <c r="BX38" s="313"/>
      <c r="BY38" s="313"/>
      <c r="BZ38" s="313"/>
      <c r="CA38" s="313"/>
      <c r="CB38" s="313"/>
      <c r="CC38" s="313"/>
      <c r="CD38" s="313"/>
      <c r="CE38" s="313"/>
      <c r="CF38" s="313"/>
      <c r="CG38" s="347" t="s">
        <v>221</v>
      </c>
      <c r="CH38" s="348"/>
      <c r="CI38" s="348"/>
      <c r="CJ38" s="348"/>
      <c r="CK38" s="348"/>
      <c r="CL38" s="348"/>
      <c r="CM38" s="348"/>
      <c r="CN38" s="348"/>
      <c r="CO38" s="348"/>
      <c r="CP38" s="348"/>
      <c r="CQ38" s="348"/>
      <c r="CR38" s="348"/>
      <c r="CS38" s="348"/>
      <c r="CT38" s="348"/>
      <c r="CU38" s="348"/>
      <c r="CV38" s="348"/>
      <c r="CW38" s="348"/>
      <c r="CX38" s="348"/>
      <c r="CY38" s="348"/>
      <c r="CZ38" s="348"/>
      <c r="DA38" s="348"/>
      <c r="DB38" s="348"/>
      <c r="DC38" s="348"/>
      <c r="DD38" s="348"/>
      <c r="DE38" s="348"/>
      <c r="DF38" s="348"/>
      <c r="DG38" s="349"/>
      <c r="DH38" s="349"/>
      <c r="DI38" s="349"/>
      <c r="DJ38" s="349"/>
      <c r="DK38" s="349"/>
      <c r="DL38" s="349"/>
      <c r="DM38" s="349"/>
      <c r="DN38" s="349"/>
      <c r="DO38" s="349"/>
      <c r="DP38" s="349"/>
    </row>
    <row r="39" spans="1:120" ht="17.25" customHeight="1" x14ac:dyDescent="0.25">
      <c r="A39" s="357" t="s">
        <v>222</v>
      </c>
      <c r="B39" s="357"/>
      <c r="C39" s="357"/>
      <c r="D39" s="357"/>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357"/>
      <c r="AN39" s="357"/>
      <c r="AO39" s="357"/>
      <c r="AP39" s="357"/>
      <c r="AQ39" s="357"/>
      <c r="AR39" s="357"/>
      <c r="AS39" s="357"/>
      <c r="AT39" s="357"/>
      <c r="AU39" s="357"/>
      <c r="AV39" s="357"/>
      <c r="AW39" s="357"/>
      <c r="AX39" s="357"/>
      <c r="AY39" s="357"/>
      <c r="AZ39" s="357"/>
      <c r="BA39" s="357"/>
      <c r="BB39" s="357"/>
      <c r="BC39" s="357"/>
      <c r="BD39" s="357"/>
      <c r="BE39" s="357"/>
      <c r="BF39" s="357"/>
      <c r="BG39" s="357"/>
      <c r="BH39" s="357"/>
      <c r="BI39" s="357"/>
      <c r="BJ39" s="357"/>
      <c r="BK39" s="357"/>
      <c r="BL39" s="357"/>
      <c r="BM39" s="357"/>
      <c r="BN39" s="357"/>
      <c r="BO39" s="357"/>
      <c r="BP39" s="357"/>
      <c r="BQ39" s="357"/>
      <c r="BR39" s="357"/>
      <c r="BS39" s="357"/>
      <c r="BT39" s="357"/>
      <c r="BU39" s="357"/>
      <c r="BV39" s="357"/>
      <c r="BW39" s="357"/>
      <c r="BX39" s="357"/>
      <c r="BY39" s="357"/>
      <c r="BZ39" s="357"/>
      <c r="CA39" s="357"/>
      <c r="CB39" s="357"/>
      <c r="CC39" s="357"/>
      <c r="CD39" s="357"/>
      <c r="CE39" s="357"/>
      <c r="CF39" s="357"/>
      <c r="CG39" s="357"/>
      <c r="CH39" s="357"/>
      <c r="CI39" s="357"/>
      <c r="CJ39" s="357"/>
      <c r="CK39" s="357"/>
      <c r="CL39" s="357"/>
      <c r="CM39" s="357"/>
      <c r="CN39" s="357"/>
      <c r="CO39" s="357"/>
      <c r="CP39" s="357"/>
      <c r="CQ39" s="357"/>
      <c r="CR39" s="357"/>
      <c r="CS39" s="357"/>
      <c r="CT39" s="357"/>
      <c r="CU39" s="357"/>
      <c r="CV39" s="357"/>
      <c r="CW39" s="357"/>
      <c r="CX39" s="357"/>
      <c r="CY39" s="357"/>
      <c r="CZ39" s="357"/>
      <c r="DA39" s="357"/>
      <c r="DB39" s="357"/>
      <c r="DC39" s="357"/>
      <c r="DD39" s="357"/>
      <c r="DE39" s="357"/>
      <c r="DF39" s="357"/>
      <c r="DG39" s="357"/>
      <c r="DH39" s="357"/>
      <c r="DI39" s="357"/>
      <c r="DJ39" s="357"/>
      <c r="DK39" s="357"/>
      <c r="DL39" s="357"/>
      <c r="DM39" s="357"/>
      <c r="DN39" s="357"/>
      <c r="DO39" s="357"/>
      <c r="DP39" s="357"/>
    </row>
    <row r="41" spans="1:120" ht="17.25" customHeight="1" x14ac:dyDescent="0.2">
      <c r="A41" s="69"/>
      <c r="B41" s="350" t="s">
        <v>215</v>
      </c>
      <c r="C41" s="350"/>
      <c r="D41" s="350"/>
      <c r="E41" s="350"/>
      <c r="F41" s="350"/>
      <c r="G41" s="350"/>
      <c r="H41" s="350"/>
      <c r="I41" s="350"/>
      <c r="J41" s="350"/>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350" t="s">
        <v>217</v>
      </c>
      <c r="CY41" s="350"/>
      <c r="CZ41" s="350"/>
      <c r="DA41" s="350"/>
      <c r="DB41" s="350"/>
      <c r="DC41" s="350"/>
      <c r="DD41" s="359"/>
      <c r="DE41" s="358" t="s">
        <v>160</v>
      </c>
      <c r="DF41" s="358"/>
      <c r="DG41" s="358"/>
      <c r="DH41" s="358" t="s">
        <v>73</v>
      </c>
      <c r="DI41" s="358"/>
      <c r="DJ41" s="358"/>
      <c r="DK41" s="358">
        <v>1</v>
      </c>
      <c r="DL41" s="358"/>
      <c r="DM41" s="358"/>
      <c r="DN41" s="358" t="s">
        <v>159</v>
      </c>
      <c r="DO41" s="358"/>
      <c r="DP41" s="358"/>
    </row>
    <row r="42" spans="1:120" ht="17.25" customHeight="1" x14ac:dyDescent="0.2">
      <c r="B42" s="341" t="s">
        <v>216</v>
      </c>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41"/>
      <c r="BA42" s="341"/>
      <c r="BB42" s="341"/>
      <c r="BC42" s="341"/>
      <c r="BD42" s="341"/>
      <c r="BE42" s="341"/>
      <c r="BF42" s="341"/>
      <c r="BG42" s="341"/>
      <c r="BH42" s="341"/>
      <c r="BI42" s="341"/>
      <c r="BJ42" s="341"/>
      <c r="BK42" s="341"/>
      <c r="BL42" s="341"/>
      <c r="BM42" s="341"/>
      <c r="BN42" s="341"/>
      <c r="BO42" s="341"/>
      <c r="BP42" s="341"/>
      <c r="BQ42" s="341"/>
      <c r="BR42" s="341"/>
      <c r="BS42" s="341"/>
      <c r="BT42" s="341"/>
      <c r="BU42" s="341"/>
      <c r="BV42" s="341"/>
      <c r="BW42" s="341"/>
      <c r="BX42" s="341"/>
      <c r="BY42" s="341"/>
      <c r="BZ42" s="341"/>
      <c r="CA42" s="341"/>
      <c r="CB42" s="341"/>
      <c r="CC42" s="341"/>
      <c r="CD42" s="341"/>
      <c r="CE42" s="341"/>
      <c r="CF42" s="341"/>
      <c r="CG42" s="341"/>
      <c r="CH42" s="341"/>
      <c r="CI42" s="341"/>
      <c r="CJ42" s="341"/>
      <c r="CK42" s="341"/>
      <c r="CL42" s="341"/>
      <c r="CM42" s="341"/>
      <c r="CN42" s="341"/>
      <c r="CO42" s="341"/>
      <c r="CP42" s="341"/>
      <c r="CQ42" s="341"/>
      <c r="CR42" s="341"/>
      <c r="CS42" s="341"/>
      <c r="CT42" s="341"/>
      <c r="CU42" s="341"/>
      <c r="CV42" s="341"/>
      <c r="CW42" s="341"/>
      <c r="CX42" s="341"/>
      <c r="CY42" s="341"/>
      <c r="CZ42" s="341"/>
      <c r="DA42" s="341"/>
      <c r="DB42" s="341"/>
      <c r="DC42" s="341"/>
      <c r="DD42" s="341"/>
      <c r="DE42" s="341"/>
      <c r="DF42" s="341"/>
      <c r="DG42" s="341"/>
      <c r="DH42" s="341"/>
      <c r="DI42" s="341"/>
      <c r="DJ42" s="341"/>
      <c r="DK42" s="341"/>
      <c r="DL42" s="341"/>
      <c r="DM42" s="341"/>
      <c r="DN42" s="341"/>
      <c r="DO42" s="341"/>
      <c r="DP42" s="341"/>
    </row>
    <row r="43" spans="1:120" ht="17.25" customHeight="1" x14ac:dyDescent="0.2">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Y43" s="341"/>
      <c r="AZ43" s="341"/>
      <c r="BA43" s="341"/>
      <c r="BB43" s="341"/>
      <c r="BC43" s="341"/>
      <c r="BD43" s="341"/>
      <c r="BE43" s="341"/>
      <c r="BF43" s="341"/>
      <c r="BG43" s="341"/>
      <c r="BH43" s="341"/>
      <c r="BI43" s="341"/>
      <c r="BJ43" s="341"/>
      <c r="BK43" s="341"/>
      <c r="BL43" s="341"/>
      <c r="BM43" s="341"/>
      <c r="BN43" s="341"/>
      <c r="BO43" s="341"/>
      <c r="BP43" s="341"/>
      <c r="BQ43" s="341"/>
      <c r="BR43" s="341"/>
      <c r="BS43" s="341"/>
      <c r="BT43" s="341"/>
      <c r="BU43" s="341"/>
      <c r="BV43" s="341"/>
      <c r="BW43" s="341"/>
      <c r="BX43" s="341"/>
      <c r="BY43" s="341"/>
      <c r="BZ43" s="341"/>
      <c r="CA43" s="341"/>
      <c r="CB43" s="341"/>
      <c r="CC43" s="341"/>
      <c r="CD43" s="341"/>
      <c r="CE43" s="341"/>
      <c r="CF43" s="341"/>
      <c r="CG43" s="341"/>
      <c r="CH43" s="341"/>
      <c r="CI43" s="341"/>
      <c r="CJ43" s="341"/>
      <c r="CK43" s="341"/>
      <c r="CL43" s="341"/>
      <c r="CM43" s="341"/>
      <c r="CN43" s="341"/>
      <c r="CO43" s="341"/>
      <c r="CP43" s="341"/>
      <c r="CQ43" s="341"/>
      <c r="CR43" s="341"/>
      <c r="CS43" s="341"/>
      <c r="CT43" s="341"/>
      <c r="CU43" s="341"/>
      <c r="CV43" s="341"/>
      <c r="CW43" s="341"/>
      <c r="CX43" s="341"/>
      <c r="CY43" s="341"/>
      <c r="CZ43" s="341"/>
      <c r="DA43" s="341"/>
      <c r="DB43" s="341"/>
      <c r="DC43" s="341"/>
      <c r="DD43" s="341"/>
      <c r="DE43" s="341"/>
      <c r="DF43" s="341"/>
      <c r="DG43" s="341"/>
      <c r="DH43" s="341"/>
      <c r="DI43" s="341"/>
      <c r="DJ43" s="341"/>
      <c r="DK43" s="341"/>
      <c r="DL43" s="341"/>
      <c r="DM43" s="341"/>
      <c r="DN43" s="341"/>
      <c r="DO43" s="341"/>
      <c r="DP43" s="341"/>
    </row>
    <row r="45" spans="1:120" ht="17.25" customHeight="1" x14ac:dyDescent="0.2">
      <c r="A45" s="69"/>
      <c r="B45" s="350" t="s">
        <v>166</v>
      </c>
      <c r="C45" s="350"/>
      <c r="D45" s="350"/>
      <c r="E45" s="350"/>
      <c r="F45" s="350"/>
      <c r="G45" s="350"/>
      <c r="H45" s="350"/>
      <c r="I45" s="350"/>
      <c r="J45" s="350"/>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350" t="s">
        <v>217</v>
      </c>
      <c r="DB45" s="350"/>
      <c r="DC45" s="350"/>
      <c r="DD45" s="350"/>
      <c r="DE45" s="350"/>
      <c r="DF45" s="350"/>
      <c r="DG45" s="359"/>
      <c r="DH45" s="358">
        <v>0</v>
      </c>
      <c r="DI45" s="358"/>
      <c r="DJ45" s="358"/>
      <c r="DK45" s="358">
        <v>1</v>
      </c>
      <c r="DL45" s="358"/>
      <c r="DM45" s="358"/>
      <c r="DN45" s="358">
        <v>7</v>
      </c>
      <c r="DO45" s="358"/>
      <c r="DP45" s="358"/>
    </row>
    <row r="46" spans="1:120" ht="17.25" customHeight="1" x14ac:dyDescent="0.2">
      <c r="B46" s="341" t="s">
        <v>223</v>
      </c>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1"/>
      <c r="AL46" s="341"/>
      <c r="AM46" s="341"/>
      <c r="AN46" s="341"/>
      <c r="AO46" s="341"/>
      <c r="AP46" s="341"/>
      <c r="AQ46" s="341"/>
      <c r="AR46" s="341"/>
      <c r="AS46" s="341"/>
      <c r="AT46" s="341"/>
      <c r="AU46" s="341"/>
      <c r="AV46" s="341"/>
      <c r="AW46" s="341"/>
      <c r="AX46" s="341"/>
      <c r="AY46" s="341"/>
      <c r="AZ46" s="341"/>
      <c r="BA46" s="341"/>
      <c r="BB46" s="341"/>
      <c r="BC46" s="341"/>
      <c r="BD46" s="341"/>
      <c r="BE46" s="341"/>
      <c r="BF46" s="341"/>
      <c r="BG46" s="341"/>
      <c r="BH46" s="341"/>
      <c r="BI46" s="341"/>
      <c r="BJ46" s="341"/>
      <c r="BK46" s="341"/>
      <c r="BL46" s="341"/>
      <c r="BM46" s="341"/>
      <c r="BN46" s="341"/>
      <c r="BO46" s="341"/>
      <c r="BP46" s="341"/>
      <c r="BQ46" s="341"/>
      <c r="BR46" s="341"/>
      <c r="BS46" s="341"/>
      <c r="BT46" s="341"/>
      <c r="BU46" s="341"/>
      <c r="BV46" s="341"/>
      <c r="BW46" s="341"/>
      <c r="BX46" s="341"/>
      <c r="BY46" s="341"/>
      <c r="BZ46" s="341"/>
      <c r="CA46" s="341"/>
      <c r="CB46" s="341"/>
      <c r="CC46" s="341"/>
      <c r="CD46" s="341"/>
      <c r="CE46" s="341"/>
      <c r="CF46" s="341"/>
      <c r="CG46" s="341"/>
      <c r="CH46" s="341"/>
      <c r="CI46" s="341"/>
      <c r="CJ46" s="341"/>
      <c r="CK46" s="341"/>
      <c r="CL46" s="341"/>
      <c r="CM46" s="341"/>
      <c r="CN46" s="341"/>
      <c r="CO46" s="341"/>
      <c r="CP46" s="341"/>
      <c r="CQ46" s="341"/>
      <c r="CR46" s="341"/>
      <c r="CS46" s="341"/>
      <c r="CT46" s="341"/>
      <c r="CU46" s="341"/>
      <c r="CV46" s="341"/>
      <c r="CW46" s="341"/>
      <c r="CX46" s="341"/>
      <c r="CY46" s="341"/>
      <c r="CZ46" s="341"/>
      <c r="DA46" s="341"/>
      <c r="DB46" s="341"/>
      <c r="DC46" s="341"/>
      <c r="DD46" s="341"/>
      <c r="DE46" s="341"/>
      <c r="DF46" s="341"/>
      <c r="DG46" s="341"/>
      <c r="DH46" s="341"/>
      <c r="DI46" s="341"/>
      <c r="DJ46" s="341"/>
      <c r="DK46" s="341"/>
      <c r="DL46" s="341"/>
      <c r="DM46" s="341"/>
      <c r="DN46" s="341"/>
      <c r="DO46" s="341"/>
      <c r="DP46" s="341"/>
    </row>
    <row r="47" spans="1:120" ht="17.25" customHeight="1" x14ac:dyDescent="0.2">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U47" s="341"/>
      <c r="AV47" s="341"/>
      <c r="AW47" s="341"/>
      <c r="AX47" s="341"/>
      <c r="AY47" s="341"/>
      <c r="AZ47" s="341"/>
      <c r="BA47" s="341"/>
      <c r="BB47" s="341"/>
      <c r="BC47" s="341"/>
      <c r="BD47" s="341"/>
      <c r="BE47" s="341"/>
      <c r="BF47" s="341"/>
      <c r="BG47" s="341"/>
      <c r="BH47" s="341"/>
      <c r="BI47" s="341"/>
      <c r="BJ47" s="341"/>
      <c r="BK47" s="341"/>
      <c r="BL47" s="341"/>
      <c r="BM47" s="341"/>
      <c r="BN47" s="341"/>
      <c r="BO47" s="341"/>
      <c r="BP47" s="341"/>
      <c r="BQ47" s="341"/>
      <c r="BR47" s="341"/>
      <c r="BS47" s="341"/>
      <c r="BT47" s="341"/>
      <c r="BU47" s="341"/>
      <c r="BV47" s="341"/>
      <c r="BW47" s="341"/>
      <c r="BX47" s="341"/>
      <c r="BY47" s="341"/>
      <c r="BZ47" s="341"/>
      <c r="CA47" s="341"/>
      <c r="CB47" s="341"/>
      <c r="CC47" s="341"/>
      <c r="CD47" s="341"/>
      <c r="CE47" s="341"/>
      <c r="CF47" s="341"/>
      <c r="CG47" s="341"/>
      <c r="CH47" s="341"/>
      <c r="CI47" s="341"/>
      <c r="CJ47" s="341"/>
      <c r="CK47" s="341"/>
      <c r="CL47" s="341"/>
      <c r="CM47" s="341"/>
      <c r="CN47" s="341"/>
      <c r="CO47" s="341"/>
      <c r="CP47" s="341"/>
      <c r="CQ47" s="341"/>
      <c r="CR47" s="341"/>
      <c r="CS47" s="341"/>
      <c r="CT47" s="341"/>
      <c r="CU47" s="341"/>
      <c r="CV47" s="341"/>
      <c r="CW47" s="341"/>
      <c r="CX47" s="341"/>
      <c r="CY47" s="341"/>
      <c r="CZ47" s="341"/>
      <c r="DA47" s="341"/>
      <c r="DB47" s="341"/>
      <c r="DC47" s="341"/>
      <c r="DD47" s="341"/>
      <c r="DE47" s="341"/>
      <c r="DF47" s="341"/>
      <c r="DG47" s="341"/>
      <c r="DH47" s="341"/>
      <c r="DI47" s="341"/>
      <c r="DJ47" s="341"/>
      <c r="DK47" s="341"/>
      <c r="DL47" s="341"/>
      <c r="DM47" s="341"/>
      <c r="DN47" s="341"/>
      <c r="DO47" s="341"/>
      <c r="DP47" s="341"/>
    </row>
    <row r="48" spans="1:120" ht="17.25" customHeight="1" x14ac:dyDescent="0.2">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54" t="s">
        <v>224</v>
      </c>
      <c r="AU48" s="313"/>
      <c r="AV48" s="313"/>
      <c r="AW48" s="313"/>
      <c r="AX48" s="313"/>
      <c r="AY48" s="313"/>
      <c r="AZ48" s="313"/>
      <c r="BA48" s="313"/>
      <c r="BB48" s="313"/>
      <c r="BC48" s="313"/>
      <c r="BD48" s="313"/>
      <c r="BE48" s="313"/>
      <c r="BF48" s="313"/>
      <c r="BG48" s="313"/>
      <c r="BH48" s="313"/>
      <c r="BI48" s="313"/>
      <c r="BJ48" s="313"/>
      <c r="BK48" s="313"/>
      <c r="BL48" s="313"/>
      <c r="BM48" s="313"/>
      <c r="BN48" s="313"/>
      <c r="BO48" s="313"/>
      <c r="BP48" s="313"/>
      <c r="BQ48" s="313"/>
      <c r="BR48" s="313"/>
      <c r="BS48" s="313"/>
      <c r="BT48" s="313"/>
      <c r="BU48" s="313"/>
      <c r="BV48" s="313"/>
      <c r="BW48" s="313"/>
      <c r="BX48" s="313"/>
      <c r="BY48" s="313"/>
      <c r="BZ48" s="355"/>
      <c r="CA48" s="324" t="s">
        <v>73</v>
      </c>
      <c r="CB48" s="324"/>
      <c r="CC48" s="324"/>
      <c r="CD48" s="324" t="s">
        <v>143</v>
      </c>
      <c r="CE48" s="324"/>
      <c r="CF48" s="324"/>
      <c r="CG48" s="324" t="s">
        <v>73</v>
      </c>
      <c r="CH48" s="324"/>
      <c r="CI48" s="324"/>
      <c r="CJ48" s="360" t="s">
        <v>225</v>
      </c>
      <c r="CK48" s="360"/>
      <c r="CL48" s="360"/>
      <c r="CM48" s="324" t="s">
        <v>73</v>
      </c>
      <c r="CN48" s="324"/>
      <c r="CO48" s="324"/>
      <c r="CP48" s="324" t="s">
        <v>74</v>
      </c>
      <c r="CQ48" s="324"/>
      <c r="CR48" s="324"/>
      <c r="CS48" s="324" t="s">
        <v>208</v>
      </c>
      <c r="CT48" s="324"/>
      <c r="CU48" s="324"/>
      <c r="CV48" s="360" t="s">
        <v>225</v>
      </c>
      <c r="CW48" s="360"/>
      <c r="CX48" s="360"/>
      <c r="CY48" s="324" t="s">
        <v>73</v>
      </c>
      <c r="CZ48" s="324"/>
      <c r="DA48" s="324"/>
      <c r="DB48" s="324" t="s">
        <v>142</v>
      </c>
      <c r="DC48" s="324"/>
      <c r="DD48" s="324"/>
      <c r="DE48" s="324" t="s">
        <v>74</v>
      </c>
      <c r="DF48" s="324"/>
      <c r="DG48" s="324"/>
      <c r="DH48" s="324" t="s">
        <v>74</v>
      </c>
      <c r="DI48" s="324"/>
      <c r="DJ48" s="324"/>
      <c r="DK48" s="324" t="s">
        <v>74</v>
      </c>
      <c r="DL48" s="324"/>
      <c r="DM48" s="324"/>
      <c r="DN48" s="324" t="s">
        <v>74</v>
      </c>
      <c r="DO48" s="324"/>
      <c r="DP48" s="324"/>
    </row>
  </sheetData>
  <sheetProtection password="9545" sheet="1" objects="1" scenarios="1" selectLockedCells="1"/>
  <customSheetViews>
    <customSheetView guid="{6FC1B69A-BC8B-4604-944B-6372D0B618C1}" showGridLines="0" fitToPage="1" showRuler="0">
      <selection activeCell="Y9" sqref="Y9:BB9"/>
      <pageMargins left="0.19685039370078741" right="0.19685039370078741" top="0.19685039370078741" bottom="0.19685039370078741" header="0" footer="0"/>
      <printOptions horizontalCentered="1" verticalCentered="1"/>
      <pageSetup paperSize="9" orientation="portrait" r:id="rId1"/>
      <headerFooter alignWithMargins="0"/>
    </customSheetView>
    <customSheetView guid="{6E2ACC73-2521-441F-B10D-4DAD28BFFDFA}" showGridLines="0" fitToPage="1">
      <selection activeCell="Y10" sqref="Y10"/>
      <pageMargins left="0.19685039370078741" right="0.19685039370078741" top="0.19685039370078741" bottom="0.19685039370078741" header="0" footer="0"/>
      <printOptions horizontalCentered="1" verticalCentered="1"/>
      <pageSetup paperSize="9" orientation="portrait" r:id="rId2"/>
      <headerFooter alignWithMargins="0"/>
    </customSheetView>
  </customSheetViews>
  <mergeCells count="307">
    <mergeCell ref="CX41:DD41"/>
    <mergeCell ref="DH45:DJ45"/>
    <mergeCell ref="DK45:DM45"/>
    <mergeCell ref="CV48:CX48"/>
    <mergeCell ref="DK48:DM48"/>
    <mergeCell ref="CD48:CF48"/>
    <mergeCell ref="CG48:CI48"/>
    <mergeCell ref="CJ48:CL48"/>
    <mergeCell ref="CM48:CO48"/>
    <mergeCell ref="CP48:CR48"/>
    <mergeCell ref="CS48:CU48"/>
    <mergeCell ref="DN36:DP36"/>
    <mergeCell ref="DK36:DM36"/>
    <mergeCell ref="DE35:DG35"/>
    <mergeCell ref="DK37:DM37"/>
    <mergeCell ref="DN48:DP48"/>
    <mergeCell ref="AT48:BZ48"/>
    <mergeCell ref="CY48:DA48"/>
    <mergeCell ref="DB48:DD48"/>
    <mergeCell ref="DE48:DG48"/>
    <mergeCell ref="DH48:DJ48"/>
    <mergeCell ref="B46:DP47"/>
    <mergeCell ref="CA48:CC48"/>
    <mergeCell ref="AT38:CF38"/>
    <mergeCell ref="A39:DP39"/>
    <mergeCell ref="CG38:DP38"/>
    <mergeCell ref="DN45:DP45"/>
    <mergeCell ref="B41:J41"/>
    <mergeCell ref="B42:DP43"/>
    <mergeCell ref="DE41:DG41"/>
    <mergeCell ref="DH41:DJ41"/>
    <mergeCell ref="DK41:DM41"/>
    <mergeCell ref="B45:J45"/>
    <mergeCell ref="DA45:DG45"/>
    <mergeCell ref="DN41:DP41"/>
    <mergeCell ref="BQ36:CC36"/>
    <mergeCell ref="CD36:CF36"/>
    <mergeCell ref="CG36:CI36"/>
    <mergeCell ref="CJ36:CL36"/>
    <mergeCell ref="DK35:DM35"/>
    <mergeCell ref="DN37:DP37"/>
    <mergeCell ref="DB36:DD36"/>
    <mergeCell ref="DE36:DG36"/>
    <mergeCell ref="DH36:DJ36"/>
    <mergeCell ref="DN35:DP35"/>
    <mergeCell ref="CS37:CU37"/>
    <mergeCell ref="CY35:DA35"/>
    <mergeCell ref="CM36:CO36"/>
    <mergeCell ref="CP36:CR36"/>
    <mergeCell ref="CS36:CU36"/>
    <mergeCell ref="CV36:CX36"/>
    <mergeCell ref="CY36:DA36"/>
    <mergeCell ref="CH37:CO37"/>
    <mergeCell ref="CP37:CR37"/>
    <mergeCell ref="CY37:DA37"/>
    <mergeCell ref="CV37:CX37"/>
    <mergeCell ref="DB37:DD37"/>
    <mergeCell ref="DE37:DG37"/>
    <mergeCell ref="DH37:DJ37"/>
    <mergeCell ref="B34:V34"/>
    <mergeCell ref="W34:BF34"/>
    <mergeCell ref="CG34:CY34"/>
    <mergeCell ref="CE35:CL35"/>
    <mergeCell ref="CM35:CO35"/>
    <mergeCell ref="CP35:CR35"/>
    <mergeCell ref="CS35:CU35"/>
    <mergeCell ref="CV35:CX35"/>
    <mergeCell ref="CV12:CX12"/>
    <mergeCell ref="CY12:DA12"/>
    <mergeCell ref="BL18:BN18"/>
    <mergeCell ref="Y16:AA16"/>
    <mergeCell ref="AB16:AD16"/>
    <mergeCell ref="CS16:CU16"/>
    <mergeCell ref="AH16:AJ16"/>
    <mergeCell ref="CA16:CC16"/>
    <mergeCell ref="CD16:CF16"/>
    <mergeCell ref="CG16:CI16"/>
    <mergeCell ref="B32:DP33"/>
    <mergeCell ref="B30:H30"/>
    <mergeCell ref="AD28:AF28"/>
    <mergeCell ref="AH31:DP31"/>
    <mergeCell ref="J30:DP30"/>
    <mergeCell ref="CG14:CI14"/>
    <mergeCell ref="B31:AF31"/>
    <mergeCell ref="B28:N28"/>
    <mergeCell ref="AP28:AR28"/>
    <mergeCell ref="AG28:AI28"/>
    <mergeCell ref="AJ28:AL28"/>
    <mergeCell ref="BZ12:CI12"/>
    <mergeCell ref="CJ14:CL14"/>
    <mergeCell ref="CM14:CO14"/>
    <mergeCell ref="A16:C16"/>
    <mergeCell ref="BU14:BW14"/>
    <mergeCell ref="BR14:BT14"/>
    <mergeCell ref="G16:I16"/>
    <mergeCell ref="A18:C18"/>
    <mergeCell ref="D18:F18"/>
    <mergeCell ref="G18:I18"/>
    <mergeCell ref="J18:L18"/>
    <mergeCell ref="D16:F16"/>
    <mergeCell ref="V16:X16"/>
    <mergeCell ref="BI16:BK16"/>
    <mergeCell ref="BL16:BN16"/>
    <mergeCell ref="BO16:BQ16"/>
    <mergeCell ref="G20:I20"/>
    <mergeCell ref="J20:L20"/>
    <mergeCell ref="M20:O20"/>
    <mergeCell ref="DN18:DP18"/>
    <mergeCell ref="CS18:CU18"/>
    <mergeCell ref="CV18:CX18"/>
    <mergeCell ref="CY18:DA18"/>
    <mergeCell ref="DB18:DD18"/>
    <mergeCell ref="DB35:DD35"/>
    <mergeCell ref="DA34:DP34"/>
    <mergeCell ref="DH35:DJ35"/>
    <mergeCell ref="BI18:BK18"/>
    <mergeCell ref="BX20:BZ20"/>
    <mergeCell ref="DN20:DP20"/>
    <mergeCell ref="CV20:CX20"/>
    <mergeCell ref="CY20:DA20"/>
    <mergeCell ref="DB20:DD20"/>
    <mergeCell ref="DH20:DJ20"/>
    <mergeCell ref="DK20:DM20"/>
    <mergeCell ref="CA20:CC20"/>
    <mergeCell ref="CD20:CF20"/>
    <mergeCell ref="DE20:DG20"/>
    <mergeCell ref="CG20:CI20"/>
    <mergeCell ref="CJ20:CL20"/>
    <mergeCell ref="DH18:DJ18"/>
    <mergeCell ref="DK18:DM18"/>
    <mergeCell ref="CJ18:CL18"/>
    <mergeCell ref="O28:Q28"/>
    <mergeCell ref="R28:T28"/>
    <mergeCell ref="U28:W28"/>
    <mergeCell ref="B23:DP24"/>
    <mergeCell ref="B26:DP27"/>
    <mergeCell ref="B22:AF22"/>
    <mergeCell ref="M16:O16"/>
    <mergeCell ref="A20:C20"/>
    <mergeCell ref="D20:F20"/>
    <mergeCell ref="J16:L16"/>
    <mergeCell ref="P16:R16"/>
    <mergeCell ref="S16:U16"/>
    <mergeCell ref="BU20:BW20"/>
    <mergeCell ref="BL20:BN20"/>
    <mergeCell ref="DE18:DG18"/>
    <mergeCell ref="AK18:AM18"/>
    <mergeCell ref="AN18:AP18"/>
    <mergeCell ref="AQ18:AS18"/>
    <mergeCell ref="CP18:CR18"/>
    <mergeCell ref="BX18:BZ18"/>
    <mergeCell ref="CA18:CC18"/>
    <mergeCell ref="CD18:CF18"/>
    <mergeCell ref="CG18:CI18"/>
    <mergeCell ref="BF18:BH18"/>
    <mergeCell ref="DN16:DP16"/>
    <mergeCell ref="BI14:BK14"/>
    <mergeCell ref="BU16:BW16"/>
    <mergeCell ref="BX14:BZ14"/>
    <mergeCell ref="BX16:BZ16"/>
    <mergeCell ref="BL14:BN14"/>
    <mergeCell ref="BO14:BQ14"/>
    <mergeCell ref="DN10:DP10"/>
    <mergeCell ref="DE11:DG11"/>
    <mergeCell ref="CH11:CQ11"/>
    <mergeCell ref="DE10:DG10"/>
    <mergeCell ref="DH11:DJ11"/>
    <mergeCell ref="DB10:DD10"/>
    <mergeCell ref="CY11:DA11"/>
    <mergeCell ref="DB11:DD11"/>
    <mergeCell ref="CJ10:CL10"/>
    <mergeCell ref="CM10:CO10"/>
    <mergeCell ref="CV10:CX10"/>
    <mergeCell ref="CY10:DA10"/>
    <mergeCell ref="CS11:CU11"/>
    <mergeCell ref="DN11:DP11"/>
    <mergeCell ref="DN14:DP14"/>
    <mergeCell ref="AK16:AM16"/>
    <mergeCell ref="AN16:AP16"/>
    <mergeCell ref="AQ16:AS16"/>
    <mergeCell ref="AT16:AV16"/>
    <mergeCell ref="DH12:DJ12"/>
    <mergeCell ref="CM12:CO12"/>
    <mergeCell ref="CV11:CX11"/>
    <mergeCell ref="DN12:DP12"/>
    <mergeCell ref="DE12:DG12"/>
    <mergeCell ref="AW16:AY16"/>
    <mergeCell ref="AZ16:BB16"/>
    <mergeCell ref="BC16:BE16"/>
    <mergeCell ref="CS14:CU14"/>
    <mergeCell ref="CA14:CC14"/>
    <mergeCell ref="CD14:CF14"/>
    <mergeCell ref="DB14:DD14"/>
    <mergeCell ref="CY14:DA14"/>
    <mergeCell ref="CV14:CX14"/>
    <mergeCell ref="CP12:CR12"/>
    <mergeCell ref="DB12:DD12"/>
    <mergeCell ref="CJ12:CL12"/>
    <mergeCell ref="CS12:CU12"/>
    <mergeCell ref="AW14:AY14"/>
    <mergeCell ref="AZ14:BB14"/>
    <mergeCell ref="V7:AY7"/>
    <mergeCell ref="Y9:BB9"/>
    <mergeCell ref="BF14:BH14"/>
    <mergeCell ref="AM28:AO28"/>
    <mergeCell ref="AE16:AG16"/>
    <mergeCell ref="BF16:BH16"/>
    <mergeCell ref="B13:AF13"/>
    <mergeCell ref="X28:Z28"/>
    <mergeCell ref="AA28:AC28"/>
    <mergeCell ref="B25:AF25"/>
    <mergeCell ref="AH14:AJ14"/>
    <mergeCell ref="AK14:AM14"/>
    <mergeCell ref="AN14:AP14"/>
    <mergeCell ref="AQ14:AS14"/>
    <mergeCell ref="A14:C14"/>
    <mergeCell ref="AT14:AV14"/>
    <mergeCell ref="D14:F14"/>
    <mergeCell ref="M14:O14"/>
    <mergeCell ref="P14:R14"/>
    <mergeCell ref="G14:I14"/>
    <mergeCell ref="J14:L14"/>
    <mergeCell ref="S14:U14"/>
    <mergeCell ref="BC18:BE18"/>
    <mergeCell ref="AW18:AY18"/>
    <mergeCell ref="A1:DP1"/>
    <mergeCell ref="V14:X14"/>
    <mergeCell ref="Y14:AA14"/>
    <mergeCell ref="AB14:AD14"/>
    <mergeCell ref="AE14:AG14"/>
    <mergeCell ref="A3:DP3"/>
    <mergeCell ref="AU5:DP5"/>
    <mergeCell ref="AU6:DP6"/>
    <mergeCell ref="CS7:CU7"/>
    <mergeCell ref="BY7:CF7"/>
    <mergeCell ref="CG7:CI7"/>
    <mergeCell ref="CV7:CX7"/>
    <mergeCell ref="DE7:DG7"/>
    <mergeCell ref="DH7:DJ7"/>
    <mergeCell ref="CY7:DA7"/>
    <mergeCell ref="BC14:BE14"/>
    <mergeCell ref="DK10:DM10"/>
    <mergeCell ref="DH14:DJ14"/>
    <mergeCell ref="DK14:DM14"/>
    <mergeCell ref="DK11:DM11"/>
    <mergeCell ref="DH10:DJ10"/>
    <mergeCell ref="BK10:BW10"/>
    <mergeCell ref="DB7:DD7"/>
    <mergeCell ref="DN7:DP7"/>
    <mergeCell ref="DK7:DM7"/>
    <mergeCell ref="CP14:CR14"/>
    <mergeCell ref="DB16:DD16"/>
    <mergeCell ref="CJ7:CL7"/>
    <mergeCell ref="CM7:CO7"/>
    <mergeCell ref="CP7:CR7"/>
    <mergeCell ref="BR16:BT16"/>
    <mergeCell ref="CJ16:CL16"/>
    <mergeCell ref="DK16:DM16"/>
    <mergeCell ref="CM16:CO16"/>
    <mergeCell ref="CP16:CR16"/>
    <mergeCell ref="DE16:DG16"/>
    <mergeCell ref="DH16:DJ16"/>
    <mergeCell ref="CV16:CX16"/>
    <mergeCell ref="CA10:CC10"/>
    <mergeCell ref="CD10:CF10"/>
    <mergeCell ref="CG10:CI10"/>
    <mergeCell ref="CP10:CR10"/>
    <mergeCell ref="CS10:CU10"/>
    <mergeCell ref="BX10:BZ10"/>
    <mergeCell ref="DK12:DM12"/>
    <mergeCell ref="DE14:DG14"/>
    <mergeCell ref="CY16:DA16"/>
    <mergeCell ref="AT18:AV18"/>
    <mergeCell ref="BO18:BQ18"/>
    <mergeCell ref="BR18:BT18"/>
    <mergeCell ref="BU18:BW18"/>
    <mergeCell ref="AQ20:AS20"/>
    <mergeCell ref="AW20:AY20"/>
    <mergeCell ref="AZ20:BB20"/>
    <mergeCell ref="BC20:BE20"/>
    <mergeCell ref="BF20:BH20"/>
    <mergeCell ref="BI20:BK20"/>
    <mergeCell ref="AT20:AV20"/>
    <mergeCell ref="CS20:CU20"/>
    <mergeCell ref="AZ18:BB18"/>
    <mergeCell ref="CM20:CO20"/>
    <mergeCell ref="CP20:CR20"/>
    <mergeCell ref="BO20:BQ20"/>
    <mergeCell ref="BR20:BT20"/>
    <mergeCell ref="M18:O18"/>
    <mergeCell ref="P18:R18"/>
    <mergeCell ref="S18:U18"/>
    <mergeCell ref="V18:X18"/>
    <mergeCell ref="Y18:AA18"/>
    <mergeCell ref="AB18:AD18"/>
    <mergeCell ref="AE18:AG18"/>
    <mergeCell ref="P20:R20"/>
    <mergeCell ref="S20:U20"/>
    <mergeCell ref="V20:X20"/>
    <mergeCell ref="AK20:AM20"/>
    <mergeCell ref="AN20:AP20"/>
    <mergeCell ref="Y20:AA20"/>
    <mergeCell ref="AB20:AD20"/>
    <mergeCell ref="AE20:AG20"/>
    <mergeCell ref="AH20:AJ20"/>
    <mergeCell ref="AH18:AJ18"/>
    <mergeCell ref="CM18:CO18"/>
  </mergeCells>
  <phoneticPr fontId="7" type="noConversion"/>
  <dataValidations count="2">
    <dataValidation type="date" operator="lessThanOrEqual" allowBlank="1" showInputMessage="1" showErrorMessage="1" sqref="V7:AY7">
      <formula1>41274</formula1>
    </dataValidation>
    <dataValidation type="date" operator="lessThanOrEqual" allowBlank="1" showInputMessage="1" showErrorMessage="1" errorTitle="2012 год" error="Проверьте дату!" sqref="Y9:BB9">
      <formula1>41639</formula1>
    </dataValidation>
  </dataValidations>
  <printOptions horizontalCentered="1" verticalCentered="1"/>
  <pageMargins left="0.19685039370078741" right="0.19685039370078741" top="0.19685039370078741" bottom="0.19685039370078741" header="0" footer="0"/>
  <pageSetup paperSize="9" orientation="portrait" r:id="rId3"/>
  <headerFooter alignWithMargins="0"/>
  <ignoredErrors>
    <ignoredError sqref="CG10:DJ10 O28:AR28 CT11:CU11 DO12:DP12 DL12:DM12 DI12:DJ12 DF12:DG12 DC12:DD12 CZ12:DA12 CW12:CX12 CT12:CU12 CQ12:CR12 CN12:CO12 CK12:CL12 DE41:DJ41 CM35:DP35 DO36:DP36 DL36:DM36 DI36:DJ36 DF36:DG36 DC36:DD36 CZ36:DA36 CW36:CX36 CT36:CU36 CQ36:CR36 CN36:CO36 CK36:CL36 CH36:CI36 DN36 DK36 DH36 DE36 DB36 CY36 CV36 CS36 CP36 CM36 CD36:CG36 CJ36 CP37:DP37 DI45:DJ45 DL45:DM45 DO45:DP45 DF48:DG48 DC48:DD48 CZ48:DA48 CW48:CX48 CT48:CU48 CQ48:CR48 CN48:CO48 CK48:CL48 DE48 DB48 CY48 CV48 CS48 CP48 CA48:CJ48 CM48 CG38 W34 DB7:DP7 DO10:DP10 DL10:DM10 DK10 DN10 DI48:DJ48 DL48:DM48 DO48:DP48 DH48 DN48 DK48 DL41:DP41 CW11:DA11 DC11:DD11 DF11:DG11" numberStoredAsText="1"/>
  </ignoredErrors>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3" enableFormatConditionsCalculation="0">
    <tabColor indexed="45"/>
  </sheetPr>
  <dimension ref="B1:V43"/>
  <sheetViews>
    <sheetView showGridLines="0" showRowColHeaders="0" workbookViewId="0">
      <selection activeCell="B2" sqref="B2:H2"/>
    </sheetView>
  </sheetViews>
  <sheetFormatPr defaultRowHeight="12.75" x14ac:dyDescent="0.2"/>
  <cols>
    <col min="1" max="1" width="5.7109375" style="127" customWidth="1"/>
    <col min="2" max="2" width="17.7109375" style="127" customWidth="1"/>
    <col min="3" max="3" width="10.28515625" style="127" bestFit="1" customWidth="1"/>
    <col min="4" max="4" width="10.28515625" style="127" customWidth="1"/>
    <col min="5" max="5" width="10.28515625" style="127" bestFit="1" customWidth="1"/>
    <col min="6" max="7" width="11.140625" style="127" customWidth="1"/>
    <col min="8" max="8" width="12.5703125" style="127" customWidth="1"/>
    <col min="9" max="15" width="9.140625" style="127"/>
    <col min="16" max="16" width="14.5703125" style="127" customWidth="1"/>
    <col min="17" max="16384" width="9.140625" style="127"/>
  </cols>
  <sheetData>
    <row r="1" spans="2:22" x14ac:dyDescent="0.2">
      <c r="B1" s="125"/>
      <c r="C1" s="125"/>
      <c r="D1" s="125"/>
      <c r="E1" s="125"/>
      <c r="F1" s="144"/>
      <c r="G1" s="125"/>
      <c r="H1" s="125"/>
      <c r="I1" s="125"/>
      <c r="J1" s="125"/>
      <c r="K1" s="125"/>
      <c r="L1" s="125"/>
      <c r="M1" s="125"/>
      <c r="N1" s="125"/>
      <c r="O1" s="125"/>
      <c r="P1" s="126">
        <f ca="1">NOW()</f>
        <v>41367.460703935183</v>
      </c>
    </row>
    <row r="2" spans="2:22" s="128" customFormat="1" ht="27" customHeight="1" x14ac:dyDescent="0.4">
      <c r="B2" s="361" t="s">
        <v>184</v>
      </c>
      <c r="C2" s="361"/>
      <c r="D2" s="361"/>
      <c r="E2" s="361"/>
      <c r="F2" s="361"/>
      <c r="G2" s="361"/>
      <c r="H2" s="361"/>
      <c r="O2" s="362">
        <f ca="1">P1</f>
        <v>41367.460703935183</v>
      </c>
      <c r="P2" s="363"/>
      <c r="Q2" s="363"/>
    </row>
    <row r="3" spans="2:22" s="128" customFormat="1" ht="2.25" customHeight="1" x14ac:dyDescent="0.4">
      <c r="B3" s="129"/>
      <c r="C3" s="129"/>
      <c r="D3" s="129"/>
      <c r="E3" s="129"/>
      <c r="F3" s="274"/>
      <c r="O3" s="130"/>
      <c r="P3" s="131"/>
      <c r="Q3" s="131"/>
    </row>
    <row r="4" spans="2:22" x14ac:dyDescent="0.2">
      <c r="I4" s="125"/>
      <c r="J4" s="125"/>
      <c r="K4" s="125"/>
      <c r="L4" s="125"/>
      <c r="M4" s="125"/>
      <c r="N4" s="125"/>
      <c r="O4" s="125"/>
      <c r="P4" s="125"/>
      <c r="Q4" s="125"/>
      <c r="R4" s="125"/>
      <c r="S4" s="125"/>
      <c r="T4" s="125"/>
      <c r="U4" s="125"/>
      <c r="V4" s="125"/>
    </row>
    <row r="5" spans="2:22" x14ac:dyDescent="0.2">
      <c r="I5" s="125"/>
      <c r="J5" s="125"/>
      <c r="K5" s="125"/>
      <c r="L5" s="125"/>
      <c r="M5" s="125"/>
      <c r="N5" s="125"/>
      <c r="O5" s="125"/>
      <c r="P5" s="125"/>
      <c r="Q5" s="125"/>
      <c r="R5" s="125"/>
      <c r="S5" s="125"/>
      <c r="T5" s="125"/>
      <c r="U5" s="125"/>
      <c r="V5" s="125"/>
    </row>
    <row r="6" spans="2:22" s="133" customFormat="1" ht="38.25" x14ac:dyDescent="0.2">
      <c r="B6" s="132" t="s">
        <v>255</v>
      </c>
      <c r="C6" s="376" t="s">
        <v>162</v>
      </c>
      <c r="D6" s="377"/>
      <c r="E6" s="132" t="s">
        <v>163</v>
      </c>
      <c r="F6" s="132" t="s">
        <v>164</v>
      </c>
      <c r="G6" s="132" t="s">
        <v>168</v>
      </c>
      <c r="H6" s="132" t="s">
        <v>165</v>
      </c>
      <c r="I6" s="208"/>
      <c r="J6" s="208"/>
      <c r="K6" s="208"/>
      <c r="L6" s="208"/>
      <c r="M6" s="125"/>
      <c r="N6" s="125"/>
      <c r="O6" s="125"/>
      <c r="P6" s="125"/>
      <c r="Q6" s="125"/>
      <c r="R6" s="125"/>
      <c r="S6" s="125"/>
      <c r="T6" s="125"/>
      <c r="U6" s="125"/>
      <c r="V6" s="125"/>
    </row>
    <row r="7" spans="2:22" s="133" customFormat="1" x14ac:dyDescent="0.2">
      <c r="B7" s="371">
        <v>5205</v>
      </c>
      <c r="C7" s="367" t="s">
        <v>166</v>
      </c>
      <c r="D7" s="134" t="s">
        <v>257</v>
      </c>
      <c r="E7" s="135">
        <f>IF(РждГод&lt;=1966,0.26,0.2)</f>
        <v>0.2</v>
      </c>
      <c r="F7" s="369">
        <f>IF(РегГод=2013,12-РегМесяц,12)</f>
        <v>12</v>
      </c>
      <c r="G7" s="369">
        <f>IF(РегГод=2013,G11-РегДень+1,0)</f>
        <v>0</v>
      </c>
      <c r="H7" s="136">
        <f>ROUND(2*B7*E7*(F7+G7/G11),2)</f>
        <v>24984</v>
      </c>
      <c r="I7" s="209"/>
      <c r="J7" s="209"/>
      <c r="K7" s="209"/>
      <c r="L7" s="125"/>
      <c r="M7" s="125"/>
      <c r="N7" s="125"/>
      <c r="O7" s="125"/>
      <c r="P7" s="210"/>
      <c r="Q7" s="125"/>
      <c r="R7" s="125"/>
      <c r="S7" s="125"/>
      <c r="T7" s="125"/>
      <c r="U7" s="125"/>
      <c r="V7" s="125"/>
    </row>
    <row r="8" spans="2:22" s="133" customFormat="1" x14ac:dyDescent="0.2">
      <c r="B8" s="372"/>
      <c r="C8" s="368"/>
      <c r="D8" s="134" t="s">
        <v>258</v>
      </c>
      <c r="E8" s="135">
        <f>IF(РждГод&lt;=1966,0,0.06)</f>
        <v>0.06</v>
      </c>
      <c r="F8" s="370"/>
      <c r="G8" s="370">
        <f>IF(C11=2012,G11-G12+1,0)</f>
        <v>0</v>
      </c>
      <c r="H8" s="136">
        <f>ROUND(2*B7*E8*(F7+G7/G11),2)</f>
        <v>7495.2</v>
      </c>
      <c r="I8" s="209"/>
      <c r="J8" s="209"/>
      <c r="K8" s="209"/>
      <c r="L8" s="125"/>
      <c r="M8" s="125"/>
      <c r="N8" s="125"/>
      <c r="O8" s="125"/>
      <c r="P8" s="125"/>
      <c r="Q8" s="125"/>
      <c r="R8" s="125"/>
      <c r="S8" s="125"/>
      <c r="T8" s="125"/>
      <c r="U8" s="125"/>
      <c r="V8" s="125"/>
    </row>
    <row r="9" spans="2:22" s="133" customFormat="1" x14ac:dyDescent="0.2">
      <c r="B9" s="373"/>
      <c r="C9" s="374" t="s">
        <v>167</v>
      </c>
      <c r="D9" s="375"/>
      <c r="E9" s="135">
        <v>5.0999999999999997E-2</v>
      </c>
      <c r="F9" s="368"/>
      <c r="G9" s="368"/>
      <c r="H9" s="136">
        <f>ROUND(B7*E9*(F7+G7/G11),2)</f>
        <v>3185.46</v>
      </c>
      <c r="I9" s="209"/>
      <c r="J9" s="209"/>
      <c r="K9" s="209"/>
      <c r="L9" s="125"/>
      <c r="M9" s="125"/>
      <c r="N9" s="125"/>
      <c r="O9" s="125"/>
      <c r="P9" s="125"/>
      <c r="Q9" s="125"/>
      <c r="R9" s="125"/>
      <c r="S9" s="125"/>
      <c r="T9" s="125"/>
      <c r="U9" s="125"/>
      <c r="V9" s="125"/>
    </row>
    <row r="10" spans="2:22" s="133" customFormat="1" x14ac:dyDescent="0.2">
      <c r="B10" s="364" t="s">
        <v>169</v>
      </c>
      <c r="C10" s="365"/>
      <c r="D10" s="365"/>
      <c r="E10" s="365"/>
      <c r="F10" s="365"/>
      <c r="G10" s="366"/>
      <c r="H10" s="136">
        <f>SUM(H7:H9)</f>
        <v>35664.660000000003</v>
      </c>
      <c r="I10" s="209"/>
      <c r="J10" s="209"/>
      <c r="K10" s="209"/>
      <c r="L10" s="125"/>
      <c r="M10" s="125"/>
      <c r="N10" s="125"/>
      <c r="O10" s="125"/>
      <c r="P10" s="125"/>
      <c r="Q10" s="125"/>
      <c r="R10" s="125"/>
      <c r="S10" s="125"/>
      <c r="T10" s="125"/>
      <c r="U10" s="125"/>
      <c r="V10" s="125"/>
    </row>
    <row r="11" spans="2:22" s="133" customFormat="1" x14ac:dyDescent="0.2">
      <c r="B11" s="137"/>
      <c r="C11" s="138"/>
      <c r="D11" s="138"/>
      <c r="E11" s="139"/>
      <c r="F11" s="140"/>
      <c r="G11" s="140">
        <f>IF(OR(РегМесяц=1,РегМесяц=3,РегМесяц=5,РегМесяц=7,РегМесяц=8,РегМесяц=10,РегМесяц=12),31,(IF(РегМесяц=2,28,30)))</f>
        <v>31</v>
      </c>
      <c r="H11" s="138"/>
      <c r="I11" s="125"/>
      <c r="J11" s="125"/>
      <c r="K11" s="125"/>
      <c r="L11" s="125"/>
      <c r="M11" s="125"/>
      <c r="N11" s="125"/>
      <c r="O11" s="125"/>
      <c r="P11" s="125"/>
      <c r="Q11" s="125"/>
      <c r="R11" s="125"/>
      <c r="S11" s="125"/>
      <c r="T11" s="125"/>
      <c r="U11" s="125"/>
      <c r="V11" s="125"/>
    </row>
    <row r="12" spans="2:22" s="133" customFormat="1" x14ac:dyDescent="0.2">
      <c r="B12" s="267" t="str">
        <f>IF(OR(G21&lt;0,G22&lt;0,G23&lt;0),"Вы переплатили взносы! Обратитесь в ПФР с заявлением!","")</f>
        <v/>
      </c>
      <c r="E12" s="141"/>
      <c r="F12" s="138"/>
      <c r="G12" s="138"/>
      <c r="H12" s="142"/>
      <c r="I12" s="125"/>
      <c r="J12" s="125"/>
      <c r="K12" s="125"/>
      <c r="L12" s="125"/>
      <c r="M12" s="125"/>
      <c r="N12" s="125"/>
      <c r="O12" s="125"/>
      <c r="P12" s="125"/>
      <c r="Q12" s="125"/>
      <c r="R12" s="125"/>
      <c r="S12" s="125"/>
      <c r="T12" s="125"/>
      <c r="U12" s="125"/>
      <c r="V12" s="125"/>
    </row>
    <row r="13" spans="2:22" s="133" customFormat="1" x14ac:dyDescent="0.2">
      <c r="I13" s="125"/>
      <c r="J13" s="125"/>
      <c r="K13" s="125"/>
      <c r="L13" s="125"/>
      <c r="M13" s="125"/>
      <c r="N13" s="125"/>
      <c r="O13" s="125"/>
      <c r="P13" s="125"/>
      <c r="Q13" s="125"/>
      <c r="R13" s="125"/>
      <c r="S13" s="125"/>
      <c r="T13" s="125"/>
      <c r="U13" s="125"/>
      <c r="V13" s="125"/>
    </row>
    <row r="14" spans="2:22" x14ac:dyDescent="0.2">
      <c r="B14" s="143" t="s">
        <v>197</v>
      </c>
      <c r="C14" s="144" t="s">
        <v>178</v>
      </c>
      <c r="D14" s="144" t="s">
        <v>116</v>
      </c>
      <c r="E14" s="144" t="s">
        <v>246</v>
      </c>
      <c r="F14" s="144" t="s">
        <v>311</v>
      </c>
      <c r="H14" s="145" t="s">
        <v>256</v>
      </c>
      <c r="I14" s="125"/>
      <c r="J14" s="125"/>
      <c r="K14" s="125"/>
      <c r="L14" s="125"/>
      <c r="M14" s="125"/>
      <c r="N14" s="125"/>
      <c r="O14" s="125"/>
      <c r="P14" s="125"/>
      <c r="Q14" s="125"/>
      <c r="R14" s="125"/>
      <c r="S14" s="125"/>
      <c r="T14" s="125"/>
      <c r="U14" s="125"/>
      <c r="V14" s="125"/>
    </row>
    <row r="15" spans="2:22" x14ac:dyDescent="0.2">
      <c r="B15" s="127" t="s">
        <v>194</v>
      </c>
      <c r="C15" s="146">
        <f>IF(OR(РегГод&lt;2013,AND(РегГод=2013,РегМесяц&gt;=1,РегМесяц&lt;=3)),H7,0)</f>
        <v>24984</v>
      </c>
      <c r="D15" s="146">
        <f>IF(OR(РегГод&lt;2013,AND(РегГод=2013,РегМесяц&gt;=1,РегМесяц&lt;=6)),H7,0)</f>
        <v>24984</v>
      </c>
      <c r="E15" s="146">
        <f>IF(OR(РегГод&lt;2013,AND(РегГод=2013,РегМесяц&gt;=1,РегМесяц&lt;=9)),H7,0)</f>
        <v>24984</v>
      </c>
      <c r="F15" s="146">
        <f>IF(OR(РегГод&lt;2013,AND(РегГод=2013,РегМесяц&gt;=1,РегМесяц&lt;=12)),H7,0)</f>
        <v>24984</v>
      </c>
      <c r="G15" s="146"/>
      <c r="H15" s="146">
        <f>H7</f>
        <v>24984</v>
      </c>
      <c r="I15" s="125"/>
      <c r="J15" s="125"/>
      <c r="K15" s="125"/>
      <c r="L15" s="125"/>
      <c r="M15" s="125"/>
      <c r="N15" s="125"/>
      <c r="O15" s="125"/>
      <c r="P15" s="125"/>
      <c r="Q15" s="125"/>
      <c r="R15" s="125"/>
      <c r="S15" s="125"/>
      <c r="T15" s="125"/>
      <c r="U15" s="125"/>
      <c r="V15" s="125"/>
    </row>
    <row r="16" spans="2:22" x14ac:dyDescent="0.2">
      <c r="B16" s="127" t="s">
        <v>195</v>
      </c>
      <c r="C16" s="146">
        <f>IF(OR(РегГод&lt;2013,AND(РегГод=2013,РегМесяц&gt;=1,РегМесяц&lt;=3)),H8,0)</f>
        <v>7495.2</v>
      </c>
      <c r="D16" s="146">
        <f>IF(OR(РегГод&lt;2013,AND(РегГод=2013,РегМесяц&gt;=1,РегМесяц&lt;=6)),H8,0)</f>
        <v>7495.2</v>
      </c>
      <c r="E16" s="146">
        <f>IF(OR(РегГод&lt;2013,AND(РегГод=2013,РегМесяц&gt;=1,РегМесяц&lt;=9)),H8,0)</f>
        <v>7495.2</v>
      </c>
      <c r="F16" s="146">
        <f>IF(OR(РегГод&lt;2013,AND(РегГод=2013,РегМесяц&gt;=1,РегМесяц&lt;=12)),H8,0)</f>
        <v>7495.2</v>
      </c>
      <c r="G16" s="146"/>
      <c r="H16" s="146">
        <f>H8</f>
        <v>7495.2</v>
      </c>
      <c r="I16" s="125"/>
      <c r="J16" s="125"/>
      <c r="K16" s="125"/>
      <c r="L16" s="125"/>
      <c r="M16" s="125"/>
      <c r="N16" s="125"/>
      <c r="O16" s="125"/>
      <c r="P16" s="125"/>
      <c r="Q16" s="125"/>
      <c r="R16" s="125"/>
      <c r="S16" s="125"/>
      <c r="T16" s="125"/>
      <c r="U16" s="125"/>
      <c r="V16" s="125"/>
    </row>
    <row r="17" spans="2:22" x14ac:dyDescent="0.2">
      <c r="B17" s="127" t="s">
        <v>167</v>
      </c>
      <c r="C17" s="146">
        <f>IF(OR(РегГод&lt;2013,AND(РегГод=2013,РегМесяц&gt;=1,РегМесяц&lt;=3)),H9,0)</f>
        <v>3185.46</v>
      </c>
      <c r="D17" s="146">
        <f>IF(OR(РегГод&lt;2013,AND(РегГод=2013,РегМесяц&gt;=1,РегМесяц&lt;=6)),H9,0)</f>
        <v>3185.46</v>
      </c>
      <c r="E17" s="146">
        <f>IF(OR(РегГод&lt;2013,AND(РегГод=2013,РегМесяц&gt;=1,РегМесяц&lt;=9)),H9,0)</f>
        <v>3185.46</v>
      </c>
      <c r="F17" s="146">
        <f>IF(OR(РегГод&lt;2013,AND(РегГод=2013,РегМесяц&gt;=1,РегМесяц&lt;=12)),H9,0)</f>
        <v>3185.46</v>
      </c>
      <c r="G17" s="146"/>
      <c r="H17" s="146">
        <f>H9</f>
        <v>3185.46</v>
      </c>
      <c r="I17" s="125"/>
      <c r="J17" s="125"/>
      <c r="K17" s="125"/>
      <c r="L17" s="125"/>
      <c r="M17" s="125"/>
      <c r="N17" s="125"/>
      <c r="O17" s="125"/>
      <c r="P17" s="125"/>
      <c r="Q17" s="125"/>
      <c r="R17" s="125"/>
      <c r="S17" s="125"/>
      <c r="T17" s="125"/>
      <c r="U17" s="125"/>
      <c r="V17" s="125"/>
    </row>
    <row r="18" spans="2:22" x14ac:dyDescent="0.2">
      <c r="C18" s="146">
        <f>SUM(C15:C17)</f>
        <v>35664.660000000003</v>
      </c>
      <c r="D18" s="146">
        <f>SUM(D15:D17)</f>
        <v>35664.660000000003</v>
      </c>
      <c r="E18" s="146">
        <f>SUM(E15:E17)</f>
        <v>35664.660000000003</v>
      </c>
      <c r="F18" s="146">
        <f>SUM(F15:F17)</f>
        <v>35664.660000000003</v>
      </c>
      <c r="H18" s="146">
        <f>SUM(H15:H17)</f>
        <v>35664.660000000003</v>
      </c>
      <c r="I18" s="125"/>
      <c r="J18" s="125"/>
      <c r="K18" s="125"/>
      <c r="L18" s="125"/>
      <c r="M18" s="125"/>
      <c r="N18" s="125"/>
      <c r="O18" s="125"/>
      <c r="P18" s="125"/>
      <c r="Q18" s="125"/>
      <c r="R18" s="125"/>
      <c r="S18" s="125"/>
      <c r="T18" s="125"/>
      <c r="U18" s="125"/>
      <c r="V18" s="125"/>
    </row>
    <row r="19" spans="2:22" x14ac:dyDescent="0.2">
      <c r="C19" s="146">
        <f>C18-C25</f>
        <v>35664.660000000003</v>
      </c>
      <c r="D19" s="146">
        <f>D18-D25</f>
        <v>35664.660000000003</v>
      </c>
      <c r="E19" s="146">
        <f>E18-E25</f>
        <v>35664.660000000003</v>
      </c>
      <c r="F19" s="146">
        <f>F18-F25</f>
        <v>35664.660000000003</v>
      </c>
      <c r="H19" s="146"/>
      <c r="I19" s="125"/>
      <c r="J19" s="125"/>
      <c r="K19" s="125"/>
      <c r="L19" s="125"/>
      <c r="M19" s="125"/>
      <c r="N19" s="125"/>
      <c r="O19" s="125"/>
      <c r="P19" s="125"/>
      <c r="Q19" s="125"/>
      <c r="R19" s="125"/>
      <c r="S19" s="125"/>
      <c r="T19" s="125"/>
      <c r="U19" s="125"/>
      <c r="V19" s="125"/>
    </row>
    <row r="20" spans="2:22" x14ac:dyDescent="0.2">
      <c r="B20" s="143" t="s">
        <v>198</v>
      </c>
      <c r="G20" s="257" t="s">
        <v>386</v>
      </c>
      <c r="I20" s="125"/>
      <c r="J20" s="125"/>
      <c r="K20" s="125"/>
      <c r="L20" s="125"/>
      <c r="M20" s="125"/>
      <c r="N20" s="125"/>
      <c r="O20" s="125"/>
      <c r="P20" s="125"/>
      <c r="Q20" s="125"/>
      <c r="R20" s="125"/>
      <c r="S20" s="125"/>
      <c r="T20" s="125"/>
      <c r="U20" s="125"/>
      <c r="V20" s="125"/>
    </row>
    <row r="21" spans="2:22" x14ac:dyDescent="0.2">
      <c r="B21" s="127" t="s">
        <v>194</v>
      </c>
      <c r="C21" s="127">
        <f>'Расчет налога и взносов'!E31</f>
        <v>0</v>
      </c>
      <c r="D21" s="127">
        <f>'Расчет налога и взносов'!E32</f>
        <v>0</v>
      </c>
      <c r="E21" s="127">
        <f>'Расчет налога и взносов'!E33</f>
        <v>0</v>
      </c>
      <c r="F21" s="127">
        <f>'Расчет налога и взносов'!E34</f>
        <v>0</v>
      </c>
      <c r="G21" s="260">
        <f>H15-H21</f>
        <v>24984</v>
      </c>
      <c r="H21" s="146">
        <f>SUM(C21:F21)</f>
        <v>0</v>
      </c>
      <c r="I21" s="125"/>
      <c r="J21" s="125"/>
      <c r="K21" s="125"/>
      <c r="L21" s="125"/>
      <c r="M21" s="125"/>
      <c r="N21" s="125"/>
      <c r="O21" s="125"/>
      <c r="P21" s="125"/>
      <c r="Q21" s="125"/>
      <c r="R21" s="125"/>
      <c r="S21" s="125"/>
      <c r="T21" s="125"/>
      <c r="U21" s="125"/>
      <c r="V21" s="125"/>
    </row>
    <row r="22" spans="2:22" x14ac:dyDescent="0.2">
      <c r="B22" s="127" t="s">
        <v>195</v>
      </c>
      <c r="C22" s="127">
        <f>'Расчет налога и взносов'!F31</f>
        <v>0</v>
      </c>
      <c r="D22" s="127">
        <f>'Расчет налога и взносов'!F32</f>
        <v>0</v>
      </c>
      <c r="E22" s="127">
        <f>'Расчет налога и взносов'!F33</f>
        <v>0</v>
      </c>
      <c r="F22" s="127">
        <f>'Расчет налога и взносов'!F34</f>
        <v>0</v>
      </c>
      <c r="G22" s="260">
        <f>H16-H22</f>
        <v>7495.2</v>
      </c>
      <c r="H22" s="146">
        <f>SUM(C22:F22)</f>
        <v>0</v>
      </c>
      <c r="I22" s="125"/>
      <c r="J22" s="125"/>
      <c r="K22" s="125"/>
      <c r="L22" s="125"/>
      <c r="M22" s="125"/>
      <c r="N22" s="125"/>
      <c r="O22" s="125"/>
      <c r="P22" s="125"/>
      <c r="Q22" s="125"/>
      <c r="R22" s="125"/>
      <c r="S22" s="125"/>
      <c r="T22" s="125"/>
      <c r="U22" s="125"/>
      <c r="V22" s="125"/>
    </row>
    <row r="23" spans="2:22" x14ac:dyDescent="0.2">
      <c r="B23" s="127" t="s">
        <v>167</v>
      </c>
      <c r="C23" s="127">
        <f>'Расчет налога и взносов'!G31</f>
        <v>0</v>
      </c>
      <c r="D23" s="127">
        <f>'Расчет налога и взносов'!G32</f>
        <v>0</v>
      </c>
      <c r="E23" s="127">
        <f>'Расчет налога и взносов'!G33</f>
        <v>0</v>
      </c>
      <c r="F23" s="127">
        <f>'Расчет налога и взносов'!G34</f>
        <v>0</v>
      </c>
      <c r="G23" s="260">
        <f>H17-H23</f>
        <v>3185.46</v>
      </c>
      <c r="H23" s="146">
        <f>SUM(C23:F23)</f>
        <v>0</v>
      </c>
      <c r="I23" s="125"/>
      <c r="J23" s="125"/>
      <c r="K23" s="125"/>
      <c r="L23" s="125"/>
      <c r="M23" s="125"/>
      <c r="N23" s="125"/>
      <c r="O23" s="125"/>
      <c r="P23" s="125"/>
      <c r="Q23" s="125"/>
      <c r="R23" s="125"/>
      <c r="S23" s="125"/>
      <c r="T23" s="125"/>
      <c r="U23" s="125"/>
      <c r="V23" s="125"/>
    </row>
    <row r="24" spans="2:22" x14ac:dyDescent="0.2">
      <c r="C24" s="146">
        <f>C21+IF(E8&gt;0,C22,0)+C23</f>
        <v>0</v>
      </c>
      <c r="D24" s="146">
        <f>D21+IF(E8&gt;0,D22,0)+D23</f>
        <v>0</v>
      </c>
      <c r="E24" s="146">
        <f>E21+IF(E8&gt;0,E22,0)+E23</f>
        <v>0</v>
      </c>
      <c r="F24" s="146">
        <f>F21+IF(E8&gt;0,F22,0)+F23</f>
        <v>0</v>
      </c>
      <c r="H24" s="146">
        <f>SUM(H21:H23)</f>
        <v>0</v>
      </c>
      <c r="I24" s="125"/>
      <c r="J24" s="125"/>
      <c r="K24" s="125"/>
      <c r="L24" s="125"/>
      <c r="M24" s="125"/>
      <c r="N24" s="125"/>
      <c r="O24" s="125"/>
      <c r="P24" s="125"/>
      <c r="Q24" s="125"/>
      <c r="R24" s="125"/>
      <c r="S24" s="125"/>
      <c r="T24" s="125"/>
      <c r="U24" s="125"/>
      <c r="V24" s="125"/>
    </row>
    <row r="25" spans="2:22" x14ac:dyDescent="0.2">
      <c r="C25" s="146">
        <f>C24</f>
        <v>0</v>
      </c>
      <c r="D25" s="146">
        <f>C25+D24</f>
        <v>0</v>
      </c>
      <c r="E25" s="146">
        <f>D25+E24</f>
        <v>0</v>
      </c>
      <c r="F25" s="146">
        <f>E25+F24</f>
        <v>0</v>
      </c>
      <c r="I25" s="125"/>
      <c r="J25" s="125"/>
      <c r="K25" s="125"/>
      <c r="L25" s="125"/>
      <c r="M25" s="125"/>
      <c r="N25" s="125"/>
      <c r="O25" s="125"/>
      <c r="P25" s="125"/>
      <c r="Q25" s="125"/>
      <c r="R25" s="125"/>
      <c r="S25" s="125"/>
      <c r="T25" s="125"/>
      <c r="U25" s="125"/>
      <c r="V25" s="125"/>
    </row>
    <row r="27" spans="2:22" ht="15" x14ac:dyDescent="0.2">
      <c r="E27" s="384" t="s">
        <v>314</v>
      </c>
      <c r="F27" s="385"/>
      <c r="G27" s="385"/>
      <c r="H27" s="385"/>
      <c r="I27" s="385"/>
      <c r="J27" s="385"/>
      <c r="K27" s="385"/>
      <c r="L27" s="385"/>
      <c r="M27" s="385"/>
      <c r="N27" s="385"/>
      <c r="O27" s="385"/>
      <c r="P27" s="385"/>
      <c r="Q27" s="385"/>
      <c r="R27" s="386"/>
    </row>
    <row r="29" spans="2:22" ht="15" customHeight="1" x14ac:dyDescent="0.2">
      <c r="E29" s="147" t="s">
        <v>397</v>
      </c>
      <c r="F29" s="148"/>
      <c r="G29" s="148"/>
      <c r="H29" s="148"/>
      <c r="I29" s="148"/>
      <c r="J29" s="148"/>
      <c r="K29" s="148"/>
      <c r="L29" s="148"/>
      <c r="M29" s="148"/>
      <c r="N29" s="148"/>
      <c r="O29" s="148"/>
      <c r="P29" s="148"/>
      <c r="Q29" s="148"/>
      <c r="R29" s="149"/>
    </row>
    <row r="30" spans="2:22" x14ac:dyDescent="0.2">
      <c r="E30" s="387" t="s">
        <v>398</v>
      </c>
      <c r="F30" s="388"/>
      <c r="G30" s="388"/>
      <c r="H30" s="388"/>
      <c r="I30" s="388"/>
      <c r="J30" s="388"/>
      <c r="K30" s="388"/>
      <c r="L30" s="388"/>
      <c r="M30" s="388"/>
      <c r="N30" s="388"/>
      <c r="O30" s="388"/>
      <c r="P30" s="388"/>
      <c r="Q30" s="388"/>
      <c r="R30" s="389"/>
    </row>
    <row r="31" spans="2:22" x14ac:dyDescent="0.2">
      <c r="E31" s="387"/>
      <c r="F31" s="388"/>
      <c r="G31" s="388"/>
      <c r="H31" s="388"/>
      <c r="I31" s="388"/>
      <c r="J31" s="388"/>
      <c r="K31" s="388"/>
      <c r="L31" s="388"/>
      <c r="M31" s="388"/>
      <c r="N31" s="388"/>
      <c r="O31" s="388"/>
      <c r="P31" s="388"/>
      <c r="Q31" s="388"/>
      <c r="R31" s="389"/>
    </row>
    <row r="32" spans="2:22" ht="10.5" customHeight="1" x14ac:dyDescent="0.2">
      <c r="E32" s="387"/>
      <c r="F32" s="388"/>
      <c r="G32" s="388"/>
      <c r="H32" s="388"/>
      <c r="I32" s="388"/>
      <c r="J32" s="388"/>
      <c r="K32" s="388"/>
      <c r="L32" s="388"/>
      <c r="M32" s="388"/>
      <c r="N32" s="388"/>
      <c r="O32" s="388"/>
      <c r="P32" s="388"/>
      <c r="Q32" s="388"/>
      <c r="R32" s="389"/>
    </row>
    <row r="33" spans="5:18" ht="4.5" customHeight="1" x14ac:dyDescent="0.2">
      <c r="E33" s="387"/>
      <c r="F33" s="388"/>
      <c r="G33" s="388"/>
      <c r="H33" s="388"/>
      <c r="I33" s="388"/>
      <c r="J33" s="388"/>
      <c r="K33" s="388"/>
      <c r="L33" s="388"/>
      <c r="M33" s="388"/>
      <c r="N33" s="388"/>
      <c r="O33" s="388"/>
      <c r="P33" s="388"/>
      <c r="Q33" s="388"/>
      <c r="R33" s="389"/>
    </row>
    <row r="34" spans="5:18" ht="4.5" customHeight="1" x14ac:dyDescent="0.2">
      <c r="E34" s="387"/>
      <c r="F34" s="388"/>
      <c r="G34" s="388"/>
      <c r="H34" s="388"/>
      <c r="I34" s="388"/>
      <c r="J34" s="388"/>
      <c r="K34" s="388"/>
      <c r="L34" s="388"/>
      <c r="M34" s="388"/>
      <c r="N34" s="388"/>
      <c r="O34" s="388"/>
      <c r="P34" s="388"/>
      <c r="Q34" s="388"/>
      <c r="R34" s="389"/>
    </row>
    <row r="35" spans="5:18" ht="24.75" customHeight="1" x14ac:dyDescent="0.2">
      <c r="E35" s="378" t="s">
        <v>402</v>
      </c>
      <c r="F35" s="379"/>
      <c r="G35" s="379"/>
      <c r="H35" s="379"/>
      <c r="I35" s="379"/>
      <c r="J35" s="379"/>
      <c r="K35" s="379"/>
      <c r="L35" s="379"/>
      <c r="M35" s="379"/>
      <c r="N35" s="379"/>
      <c r="O35" s="379"/>
      <c r="P35" s="379"/>
      <c r="Q35" s="379"/>
      <c r="R35" s="380"/>
    </row>
    <row r="36" spans="5:18" x14ac:dyDescent="0.2">
      <c r="E36" s="381"/>
      <c r="F36" s="382"/>
      <c r="G36" s="382"/>
      <c r="H36" s="382"/>
      <c r="I36" s="382"/>
      <c r="J36" s="382"/>
      <c r="K36" s="382"/>
      <c r="L36" s="382"/>
      <c r="M36" s="382"/>
      <c r="N36" s="382"/>
      <c r="O36" s="382"/>
      <c r="P36" s="382"/>
      <c r="Q36" s="382"/>
      <c r="R36" s="383"/>
    </row>
    <row r="37" spans="5:18" ht="12.75" customHeight="1" x14ac:dyDescent="0.2"/>
    <row r="38" spans="5:18" ht="14.25" customHeight="1" x14ac:dyDescent="0.2">
      <c r="E38" s="147" t="s">
        <v>399</v>
      </c>
      <c r="F38" s="148"/>
      <c r="G38" s="148"/>
      <c r="H38" s="148"/>
      <c r="I38" s="148"/>
      <c r="J38" s="148"/>
      <c r="K38" s="148"/>
      <c r="L38" s="148"/>
      <c r="M38" s="148"/>
      <c r="N38" s="148"/>
      <c r="O38" s="148"/>
      <c r="P38" s="148"/>
      <c r="Q38" s="148"/>
      <c r="R38" s="149"/>
    </row>
    <row r="39" spans="5:18" ht="20.25" customHeight="1" x14ac:dyDescent="0.2">
      <c r="E39" s="390" t="s">
        <v>400</v>
      </c>
      <c r="F39" s="391"/>
      <c r="G39" s="391"/>
      <c r="H39" s="391"/>
      <c r="I39" s="391"/>
      <c r="J39" s="391"/>
      <c r="K39" s="391"/>
      <c r="L39" s="391"/>
      <c r="M39" s="391"/>
      <c r="N39" s="391"/>
      <c r="O39" s="391"/>
      <c r="P39" s="391"/>
      <c r="Q39" s="391"/>
      <c r="R39" s="392"/>
    </row>
    <row r="40" spans="5:18" ht="25.5" customHeight="1" x14ac:dyDescent="0.2">
      <c r="E40" s="393"/>
      <c r="F40" s="391"/>
      <c r="G40" s="391"/>
      <c r="H40" s="391"/>
      <c r="I40" s="391"/>
      <c r="J40" s="391"/>
      <c r="K40" s="391"/>
      <c r="L40" s="391"/>
      <c r="M40" s="391"/>
      <c r="N40" s="391"/>
      <c r="O40" s="391"/>
      <c r="P40" s="391"/>
      <c r="Q40" s="391"/>
      <c r="R40" s="392"/>
    </row>
    <row r="41" spans="5:18" ht="18" customHeight="1" x14ac:dyDescent="0.2">
      <c r="E41" s="378" t="s">
        <v>401</v>
      </c>
      <c r="F41" s="379"/>
      <c r="G41" s="379"/>
      <c r="H41" s="379"/>
      <c r="I41" s="379"/>
      <c r="J41" s="379"/>
      <c r="K41" s="379"/>
      <c r="L41" s="379"/>
      <c r="M41" s="379"/>
      <c r="N41" s="379"/>
      <c r="O41" s="379"/>
      <c r="P41" s="379"/>
      <c r="Q41" s="379"/>
      <c r="R41" s="380"/>
    </row>
    <row r="42" spans="5:18" ht="9.75" customHeight="1" x14ac:dyDescent="0.2">
      <c r="E42" s="381"/>
      <c r="F42" s="382"/>
      <c r="G42" s="382"/>
      <c r="H42" s="382"/>
      <c r="I42" s="382"/>
      <c r="J42" s="382"/>
      <c r="K42" s="382"/>
      <c r="L42" s="382"/>
      <c r="M42" s="382"/>
      <c r="N42" s="382"/>
      <c r="O42" s="382"/>
      <c r="P42" s="382"/>
      <c r="Q42" s="382"/>
      <c r="R42" s="383"/>
    </row>
    <row r="43" spans="5:18" ht="21" customHeight="1" x14ac:dyDescent="0.2"/>
  </sheetData>
  <sheetProtection password="9545" sheet="1" objects="1" scenarios="1" selectLockedCells="1" selectUnlockedCells="1"/>
  <customSheetViews>
    <customSheetView guid="{6FC1B69A-BC8B-4604-944B-6372D0B618C1}" showGridLines="0" showRuler="0">
      <selection activeCell="J2" sqref="J2"/>
      <pageMargins left="0.75" right="0.75" top="1" bottom="1" header="0.5" footer="0.5"/>
      <pageSetup paperSize="9" orientation="portrait" verticalDpi="0" r:id="rId1"/>
      <headerFooter alignWithMargins="0"/>
    </customSheetView>
    <customSheetView guid="{6E2ACC73-2521-441F-B10D-4DAD28BFFDFA}" showGridLines="0">
      <selection activeCell="J2" sqref="J2"/>
      <pageMargins left="0.75" right="0.75" top="1" bottom="1" header="0.5" footer="0.5"/>
      <pageSetup paperSize="9" orientation="portrait" verticalDpi="0" r:id="rId2"/>
      <headerFooter alignWithMargins="0"/>
    </customSheetView>
  </customSheetViews>
  <mergeCells count="14">
    <mergeCell ref="E41:R42"/>
    <mergeCell ref="E27:R27"/>
    <mergeCell ref="E30:R34"/>
    <mergeCell ref="E35:R36"/>
    <mergeCell ref="E39:R40"/>
    <mergeCell ref="B2:H2"/>
    <mergeCell ref="O2:Q2"/>
    <mergeCell ref="B10:G10"/>
    <mergeCell ref="C7:C8"/>
    <mergeCell ref="F7:F9"/>
    <mergeCell ref="G7:G9"/>
    <mergeCell ref="B7:B9"/>
    <mergeCell ref="C9:D9"/>
    <mergeCell ref="C6:D6"/>
  </mergeCells>
  <phoneticPr fontId="7" type="noConversion"/>
  <pageMargins left="0.75" right="0.75" top="1" bottom="1" header="0.5" footer="0.5"/>
  <pageSetup paperSize="9" orientation="portrait" verticalDpi="0" r:id="rId3"/>
  <headerFooter alignWithMargins="0"/>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4"/>
  <dimension ref="A1:DD45"/>
  <sheetViews>
    <sheetView showGridLines="0" showRowColHeaders="0" zoomScaleNormal="100" zoomScaleSheetLayoutView="100" workbookViewId="0">
      <selection activeCell="A7" sqref="A7:DD7"/>
    </sheetView>
  </sheetViews>
  <sheetFormatPr defaultColWidth="0.85546875" defaultRowHeight="12.75" x14ac:dyDescent="0.2"/>
  <cols>
    <col min="1" max="16384" width="0.85546875" style="151"/>
  </cols>
  <sheetData>
    <row r="1" spans="1:108" s="150" customFormat="1" ht="11.45" customHeight="1" x14ac:dyDescent="0.2">
      <c r="BW1" s="421" t="s">
        <v>393</v>
      </c>
      <c r="BX1" s="422"/>
      <c r="BY1" s="422"/>
      <c r="BZ1" s="422"/>
      <c r="CA1" s="422"/>
      <c r="CB1" s="422"/>
      <c r="CC1" s="422"/>
      <c r="CD1" s="422"/>
      <c r="CE1" s="422"/>
      <c r="CF1" s="422"/>
      <c r="CG1" s="422"/>
      <c r="CH1" s="422"/>
      <c r="CI1" s="422"/>
      <c r="CJ1" s="422"/>
      <c r="CK1" s="422"/>
      <c r="CL1" s="422"/>
      <c r="CM1" s="422"/>
      <c r="CN1" s="422"/>
      <c r="CO1" s="422"/>
      <c r="CP1" s="422"/>
      <c r="CQ1" s="422"/>
      <c r="CR1" s="422"/>
      <c r="CS1" s="422"/>
      <c r="CT1" s="422"/>
      <c r="CU1" s="422"/>
      <c r="CV1" s="422"/>
      <c r="CW1" s="422"/>
      <c r="CX1" s="422"/>
      <c r="CY1" s="422"/>
      <c r="CZ1" s="422"/>
      <c r="DA1" s="422"/>
      <c r="DB1" s="422"/>
      <c r="DC1" s="422"/>
      <c r="DD1" s="422"/>
    </row>
    <row r="2" spans="1:108" s="150" customFormat="1" ht="11.45" customHeight="1" x14ac:dyDescent="0.2">
      <c r="BW2" s="422"/>
      <c r="BX2" s="422"/>
      <c r="BY2" s="422"/>
      <c r="BZ2" s="422"/>
      <c r="CA2" s="422"/>
      <c r="CB2" s="422"/>
      <c r="CC2" s="422"/>
      <c r="CD2" s="422"/>
      <c r="CE2" s="422"/>
      <c r="CF2" s="422"/>
      <c r="CG2" s="422"/>
      <c r="CH2" s="422"/>
      <c r="CI2" s="422"/>
      <c r="CJ2" s="422"/>
      <c r="CK2" s="422"/>
      <c r="CL2" s="422"/>
      <c r="CM2" s="422"/>
      <c r="CN2" s="422"/>
      <c r="CO2" s="422"/>
      <c r="CP2" s="422"/>
      <c r="CQ2" s="422"/>
      <c r="CR2" s="422"/>
      <c r="CS2" s="422"/>
      <c r="CT2" s="422"/>
      <c r="CU2" s="422"/>
      <c r="CV2" s="422"/>
      <c r="CW2" s="422"/>
      <c r="CX2" s="422"/>
      <c r="CY2" s="422"/>
      <c r="CZ2" s="422"/>
      <c r="DA2" s="422"/>
      <c r="DB2" s="422"/>
      <c r="DC2" s="422"/>
      <c r="DD2" s="422"/>
    </row>
    <row r="3" spans="1:108" s="150" customFormat="1" ht="11.45" customHeight="1" x14ac:dyDescent="0.2">
      <c r="BW3" s="422"/>
      <c r="BX3" s="422"/>
      <c r="BY3" s="422"/>
      <c r="BZ3" s="422"/>
      <c r="CA3" s="422"/>
      <c r="CB3" s="422"/>
      <c r="CC3" s="422"/>
      <c r="CD3" s="422"/>
      <c r="CE3" s="422"/>
      <c r="CF3" s="422"/>
      <c r="CG3" s="422"/>
      <c r="CH3" s="422"/>
      <c r="CI3" s="422"/>
      <c r="CJ3" s="422"/>
      <c r="CK3" s="422"/>
      <c r="CL3" s="422"/>
      <c r="CM3" s="422"/>
      <c r="CN3" s="422"/>
      <c r="CO3" s="422"/>
      <c r="CP3" s="422"/>
      <c r="CQ3" s="422"/>
      <c r="CR3" s="422"/>
      <c r="CS3" s="422"/>
      <c r="CT3" s="422"/>
      <c r="CU3" s="422"/>
      <c r="CV3" s="422"/>
      <c r="CW3" s="422"/>
      <c r="CX3" s="422"/>
      <c r="CY3" s="422"/>
      <c r="CZ3" s="422"/>
      <c r="DA3" s="422"/>
      <c r="DB3" s="422"/>
      <c r="DC3" s="422"/>
      <c r="DD3" s="422"/>
    </row>
    <row r="4" spans="1:108" s="150" customFormat="1" ht="13.5" customHeight="1" x14ac:dyDescent="0.2">
      <c r="BW4" s="422"/>
      <c r="BX4" s="422"/>
      <c r="BY4" s="422"/>
      <c r="BZ4" s="422"/>
      <c r="CA4" s="422"/>
      <c r="CB4" s="422"/>
      <c r="CC4" s="422"/>
      <c r="CD4" s="422"/>
      <c r="CE4" s="422"/>
      <c r="CF4" s="422"/>
      <c r="CG4" s="422"/>
      <c r="CH4" s="422"/>
      <c r="CI4" s="422"/>
      <c r="CJ4" s="422"/>
      <c r="CK4" s="422"/>
      <c r="CL4" s="422"/>
      <c r="CM4" s="422"/>
      <c r="CN4" s="422"/>
      <c r="CO4" s="422"/>
      <c r="CP4" s="422"/>
      <c r="CQ4" s="422"/>
      <c r="CR4" s="422"/>
      <c r="CS4" s="422"/>
      <c r="CT4" s="422"/>
      <c r="CU4" s="422"/>
      <c r="CV4" s="422"/>
      <c r="CW4" s="422"/>
      <c r="CX4" s="422"/>
      <c r="CY4" s="422"/>
      <c r="CZ4" s="422"/>
      <c r="DA4" s="422"/>
      <c r="DB4" s="422"/>
      <c r="DC4" s="422"/>
      <c r="DD4" s="422"/>
    </row>
    <row r="7" spans="1:108" ht="13.5" customHeight="1" x14ac:dyDescent="0.2">
      <c r="A7" s="420" t="s">
        <v>0</v>
      </c>
      <c r="B7" s="420"/>
      <c r="C7" s="420"/>
      <c r="D7" s="420"/>
      <c r="E7" s="420"/>
      <c r="F7" s="420"/>
      <c r="G7" s="420"/>
      <c r="H7" s="420"/>
      <c r="I7" s="420"/>
      <c r="J7" s="420"/>
      <c r="K7" s="420"/>
      <c r="L7" s="420"/>
      <c r="M7" s="420"/>
      <c r="N7" s="420"/>
      <c r="O7" s="420"/>
      <c r="P7" s="420"/>
      <c r="Q7" s="420"/>
      <c r="R7" s="420"/>
      <c r="S7" s="420"/>
      <c r="T7" s="420"/>
      <c r="U7" s="420"/>
      <c r="V7" s="420"/>
      <c r="W7" s="420"/>
      <c r="X7" s="420"/>
      <c r="Y7" s="420"/>
      <c r="Z7" s="420"/>
      <c r="AA7" s="420"/>
      <c r="AB7" s="420"/>
      <c r="AC7" s="420"/>
      <c r="AD7" s="420"/>
      <c r="AE7" s="420"/>
      <c r="AF7" s="420"/>
      <c r="AG7" s="420"/>
      <c r="AH7" s="420"/>
      <c r="AI7" s="420"/>
      <c r="AJ7" s="420"/>
      <c r="AK7" s="420"/>
      <c r="AL7" s="420"/>
      <c r="AM7" s="420"/>
      <c r="AN7" s="420"/>
      <c r="AO7" s="420"/>
      <c r="AP7" s="420"/>
      <c r="AQ7" s="420"/>
      <c r="AR7" s="420"/>
      <c r="AS7" s="420"/>
      <c r="AT7" s="420"/>
      <c r="AU7" s="420"/>
      <c r="AV7" s="420"/>
      <c r="AW7" s="420"/>
      <c r="AX7" s="420"/>
      <c r="AY7" s="420"/>
      <c r="AZ7" s="420"/>
      <c r="BA7" s="420"/>
      <c r="BB7" s="420"/>
      <c r="BC7" s="420"/>
      <c r="BD7" s="420"/>
      <c r="BE7" s="420"/>
      <c r="BF7" s="420"/>
      <c r="BG7" s="420"/>
      <c r="BH7" s="420"/>
      <c r="BI7" s="420"/>
      <c r="BJ7" s="420"/>
      <c r="BK7" s="420"/>
      <c r="BL7" s="420"/>
      <c r="BM7" s="420"/>
      <c r="BN7" s="420"/>
      <c r="BO7" s="420"/>
      <c r="BP7" s="420"/>
      <c r="BQ7" s="420"/>
      <c r="BR7" s="420"/>
      <c r="BS7" s="420"/>
      <c r="BT7" s="420"/>
      <c r="BU7" s="420"/>
      <c r="BV7" s="420"/>
      <c r="BW7" s="420"/>
      <c r="BX7" s="420"/>
      <c r="BY7" s="420"/>
      <c r="BZ7" s="420"/>
      <c r="CA7" s="420"/>
      <c r="CB7" s="420"/>
      <c r="CC7" s="420"/>
      <c r="CD7" s="420"/>
      <c r="CE7" s="420"/>
      <c r="CF7" s="420"/>
      <c r="CG7" s="420"/>
      <c r="CH7" s="420"/>
      <c r="CI7" s="420"/>
      <c r="CJ7" s="420"/>
      <c r="CK7" s="420"/>
      <c r="CL7" s="420"/>
      <c r="CM7" s="420"/>
      <c r="CN7" s="420"/>
      <c r="CO7" s="420"/>
      <c r="CP7" s="420"/>
      <c r="CQ7" s="420"/>
      <c r="CR7" s="420"/>
      <c r="CS7" s="420"/>
      <c r="CT7" s="420"/>
      <c r="CU7" s="420"/>
      <c r="CV7" s="420"/>
      <c r="CW7" s="420"/>
      <c r="CX7" s="420"/>
      <c r="CY7" s="420"/>
      <c r="CZ7" s="420"/>
      <c r="DA7" s="420"/>
      <c r="DB7" s="420"/>
      <c r="DC7" s="420"/>
      <c r="DD7" s="420"/>
    </row>
    <row r="8" spans="1:108" ht="13.5" customHeight="1" x14ac:dyDescent="0.2">
      <c r="A8" s="420" t="s">
        <v>53</v>
      </c>
      <c r="B8" s="420"/>
      <c r="C8" s="420"/>
      <c r="D8" s="420"/>
      <c r="E8" s="420"/>
      <c r="F8" s="420"/>
      <c r="G8" s="420"/>
      <c r="H8" s="420"/>
      <c r="I8" s="420"/>
      <c r="J8" s="420"/>
      <c r="K8" s="420"/>
      <c r="L8" s="420"/>
      <c r="M8" s="420"/>
      <c r="N8" s="420"/>
      <c r="O8" s="420"/>
      <c r="P8" s="420"/>
      <c r="Q8" s="420"/>
      <c r="R8" s="420"/>
      <c r="S8" s="420"/>
      <c r="T8" s="420"/>
      <c r="U8" s="420"/>
      <c r="V8" s="420"/>
      <c r="W8" s="420"/>
      <c r="X8" s="420"/>
      <c r="Y8" s="420"/>
      <c r="Z8" s="420"/>
      <c r="AA8" s="420"/>
      <c r="AB8" s="420"/>
      <c r="AC8" s="420"/>
      <c r="AD8" s="420"/>
      <c r="AE8" s="420"/>
      <c r="AF8" s="420"/>
      <c r="AG8" s="420"/>
      <c r="AH8" s="420"/>
      <c r="AI8" s="420"/>
      <c r="AJ8" s="420"/>
      <c r="AK8" s="420"/>
      <c r="AL8" s="420"/>
      <c r="AM8" s="420"/>
      <c r="AN8" s="420"/>
      <c r="AO8" s="420"/>
      <c r="AP8" s="420"/>
      <c r="AQ8" s="420"/>
      <c r="AR8" s="420"/>
      <c r="AS8" s="420"/>
      <c r="AT8" s="420"/>
      <c r="AU8" s="420"/>
      <c r="AV8" s="420"/>
      <c r="AW8" s="420"/>
      <c r="AX8" s="420"/>
      <c r="AY8" s="420"/>
      <c r="AZ8" s="420"/>
      <c r="BA8" s="420"/>
      <c r="BB8" s="420"/>
      <c r="BC8" s="420"/>
      <c r="BD8" s="420"/>
      <c r="BE8" s="420"/>
      <c r="BF8" s="420"/>
      <c r="BG8" s="420"/>
      <c r="BH8" s="420"/>
      <c r="BI8" s="420"/>
      <c r="BJ8" s="420"/>
      <c r="BK8" s="420"/>
      <c r="BL8" s="420"/>
      <c r="BM8" s="420"/>
      <c r="BN8" s="420"/>
      <c r="BO8" s="420"/>
      <c r="BP8" s="420"/>
      <c r="BQ8" s="420"/>
      <c r="BR8" s="420"/>
      <c r="BS8" s="420"/>
      <c r="BT8" s="420"/>
      <c r="BU8" s="420"/>
      <c r="BV8" s="420"/>
      <c r="BW8" s="420"/>
      <c r="BX8" s="420"/>
      <c r="BY8" s="420"/>
      <c r="BZ8" s="420"/>
      <c r="CA8" s="420"/>
      <c r="CB8" s="420"/>
      <c r="CC8" s="420"/>
      <c r="CD8" s="420"/>
      <c r="CE8" s="420"/>
      <c r="CF8" s="420"/>
      <c r="CG8" s="420"/>
      <c r="CH8" s="420"/>
      <c r="CI8" s="420"/>
      <c r="CJ8" s="420"/>
      <c r="CK8" s="420"/>
      <c r="CL8" s="420"/>
      <c r="CM8" s="420"/>
      <c r="CN8" s="420"/>
      <c r="CO8" s="420"/>
      <c r="CP8" s="420"/>
      <c r="CQ8" s="420"/>
      <c r="CR8" s="420"/>
      <c r="CS8" s="420"/>
      <c r="CT8" s="420"/>
      <c r="CU8" s="420"/>
      <c r="CV8" s="420"/>
      <c r="CW8" s="420"/>
      <c r="CX8" s="420"/>
      <c r="CY8" s="420"/>
      <c r="CZ8" s="420"/>
      <c r="DA8" s="420"/>
      <c r="DB8" s="420"/>
      <c r="DC8" s="420"/>
      <c r="DD8" s="420"/>
    </row>
    <row r="9" spans="1:108" ht="13.5" customHeight="1" x14ac:dyDescent="0.2">
      <c r="A9" s="420" t="s">
        <v>54</v>
      </c>
      <c r="B9" s="420"/>
      <c r="C9" s="420"/>
      <c r="D9" s="420"/>
      <c r="E9" s="420"/>
      <c r="F9" s="420"/>
      <c r="G9" s="420"/>
      <c r="H9" s="420"/>
      <c r="I9" s="420"/>
      <c r="J9" s="420"/>
      <c r="K9" s="420"/>
      <c r="L9" s="420"/>
      <c r="M9" s="420"/>
      <c r="N9" s="420"/>
      <c r="O9" s="420"/>
      <c r="P9" s="420"/>
      <c r="Q9" s="420"/>
      <c r="R9" s="420"/>
      <c r="S9" s="420"/>
      <c r="T9" s="420"/>
      <c r="U9" s="420"/>
      <c r="V9" s="420"/>
      <c r="W9" s="420"/>
      <c r="X9" s="420"/>
      <c r="Y9" s="420"/>
      <c r="Z9" s="420"/>
      <c r="AA9" s="420"/>
      <c r="AB9" s="420"/>
      <c r="AC9" s="420"/>
      <c r="AD9" s="420"/>
      <c r="AE9" s="420"/>
      <c r="AF9" s="420"/>
      <c r="AG9" s="420"/>
      <c r="AH9" s="420"/>
      <c r="AI9" s="420"/>
      <c r="AJ9" s="420"/>
      <c r="AK9" s="420"/>
      <c r="AL9" s="420"/>
      <c r="AM9" s="420"/>
      <c r="AN9" s="420"/>
      <c r="AO9" s="420"/>
      <c r="AP9" s="420"/>
      <c r="AQ9" s="420"/>
      <c r="AR9" s="420"/>
      <c r="AS9" s="420"/>
      <c r="AT9" s="420"/>
      <c r="AU9" s="420"/>
      <c r="AV9" s="420"/>
      <c r="AW9" s="420"/>
      <c r="AX9" s="420"/>
      <c r="AY9" s="420"/>
      <c r="AZ9" s="420"/>
      <c r="BA9" s="420"/>
      <c r="BB9" s="420"/>
      <c r="BC9" s="420"/>
      <c r="BD9" s="420"/>
      <c r="BE9" s="420"/>
      <c r="BF9" s="420"/>
      <c r="BG9" s="420"/>
      <c r="BH9" s="420"/>
      <c r="BI9" s="420"/>
      <c r="BJ9" s="420"/>
      <c r="BK9" s="420"/>
      <c r="BL9" s="420"/>
      <c r="BM9" s="420"/>
      <c r="BN9" s="420"/>
      <c r="BO9" s="420"/>
      <c r="BP9" s="420"/>
      <c r="BQ9" s="420"/>
      <c r="BR9" s="420"/>
      <c r="BS9" s="420"/>
      <c r="BT9" s="420"/>
      <c r="BU9" s="420"/>
      <c r="BV9" s="420"/>
      <c r="BW9" s="420"/>
      <c r="BX9" s="420"/>
      <c r="BY9" s="420"/>
      <c r="BZ9" s="420"/>
      <c r="CA9" s="420"/>
      <c r="CB9" s="420"/>
      <c r="CC9" s="420"/>
      <c r="CD9" s="420"/>
      <c r="CE9" s="420"/>
      <c r="CF9" s="420"/>
      <c r="CG9" s="420"/>
      <c r="CH9" s="420"/>
      <c r="CI9" s="420"/>
      <c r="CJ9" s="420"/>
      <c r="CK9" s="420"/>
      <c r="CL9" s="420"/>
      <c r="CM9" s="420"/>
      <c r="CN9" s="420"/>
      <c r="CO9" s="420"/>
      <c r="CP9" s="420"/>
      <c r="CQ9" s="420"/>
      <c r="CR9" s="420"/>
      <c r="CS9" s="420"/>
      <c r="CT9" s="420"/>
      <c r="CU9" s="420"/>
      <c r="CV9" s="420"/>
      <c r="CW9" s="420"/>
      <c r="CX9" s="420"/>
      <c r="CY9" s="420"/>
      <c r="CZ9" s="420"/>
      <c r="DA9" s="420"/>
      <c r="DB9" s="420"/>
      <c r="DC9" s="420"/>
      <c r="DD9" s="420"/>
    </row>
    <row r="10" spans="1:108" s="150" customFormat="1" ht="12" x14ac:dyDescent="0.2"/>
    <row r="11" spans="1:108" s="150" customFormat="1" ht="12" x14ac:dyDescent="0.2">
      <c r="CP11" s="425" t="s">
        <v>1</v>
      </c>
      <c r="CQ11" s="426"/>
      <c r="CR11" s="426"/>
      <c r="CS11" s="426"/>
      <c r="CT11" s="426"/>
      <c r="CU11" s="426"/>
      <c r="CV11" s="426"/>
      <c r="CW11" s="426"/>
      <c r="CX11" s="426"/>
      <c r="CY11" s="426"/>
      <c r="CZ11" s="426"/>
      <c r="DA11" s="426"/>
      <c r="DB11" s="426"/>
      <c r="DC11" s="426"/>
      <c r="DD11" s="427"/>
    </row>
    <row r="12" spans="1:108" s="150" customFormat="1" ht="12" x14ac:dyDescent="0.2">
      <c r="CN12" s="152" t="s">
        <v>2</v>
      </c>
      <c r="CP12" s="428"/>
      <c r="CQ12" s="429"/>
      <c r="CR12" s="429"/>
      <c r="CS12" s="429"/>
      <c r="CT12" s="429"/>
      <c r="CU12" s="429"/>
      <c r="CV12" s="429"/>
      <c r="CW12" s="429"/>
      <c r="CX12" s="429"/>
      <c r="CY12" s="429"/>
      <c r="CZ12" s="429"/>
      <c r="DA12" s="429"/>
      <c r="DB12" s="429"/>
      <c r="DC12" s="429"/>
      <c r="DD12" s="430"/>
    </row>
    <row r="13" spans="1:108" s="150" customFormat="1" ht="12" x14ac:dyDescent="0.2">
      <c r="O13" s="152" t="s">
        <v>394</v>
      </c>
      <c r="P13" s="424"/>
      <c r="Q13" s="424"/>
      <c r="R13" s="424"/>
      <c r="CN13" s="152" t="s">
        <v>3</v>
      </c>
      <c r="CP13" s="428"/>
      <c r="CQ13" s="429"/>
      <c r="CR13" s="429"/>
      <c r="CS13" s="429"/>
      <c r="CT13" s="430"/>
      <c r="CU13" s="428"/>
      <c r="CV13" s="429"/>
      <c r="CW13" s="429"/>
      <c r="CX13" s="429"/>
      <c r="CY13" s="430"/>
      <c r="CZ13" s="428"/>
      <c r="DA13" s="429"/>
      <c r="DB13" s="429"/>
      <c r="DC13" s="429"/>
      <c r="DD13" s="430"/>
    </row>
    <row r="14" spans="1:108" s="150" customFormat="1" ht="12" x14ac:dyDescent="0.2">
      <c r="CP14" s="396"/>
      <c r="CQ14" s="397"/>
      <c r="CR14" s="397"/>
      <c r="CS14" s="397"/>
      <c r="CT14" s="397"/>
      <c r="CU14" s="397"/>
      <c r="CV14" s="397"/>
      <c r="CW14" s="397"/>
      <c r="CX14" s="397"/>
      <c r="CY14" s="397"/>
      <c r="CZ14" s="397"/>
      <c r="DA14" s="397"/>
      <c r="DB14" s="397"/>
      <c r="DC14" s="397"/>
      <c r="DD14" s="398"/>
    </row>
    <row r="15" spans="1:108" s="150" customFormat="1" ht="12" x14ac:dyDescent="0.2">
      <c r="A15" s="150" t="s">
        <v>55</v>
      </c>
      <c r="CP15" s="399"/>
      <c r="CQ15" s="400"/>
      <c r="CR15" s="400"/>
      <c r="CS15" s="400"/>
      <c r="CT15" s="400"/>
      <c r="CU15" s="400"/>
      <c r="CV15" s="400"/>
      <c r="CW15" s="400"/>
      <c r="CX15" s="400"/>
      <c r="CY15" s="400"/>
      <c r="CZ15" s="400"/>
      <c r="DA15" s="400"/>
      <c r="DB15" s="400"/>
      <c r="DC15" s="400"/>
      <c r="DD15" s="401"/>
    </row>
    <row r="16" spans="1:108" s="150" customFormat="1" ht="12" x14ac:dyDescent="0.2">
      <c r="A16" s="150" t="s">
        <v>56</v>
      </c>
      <c r="CP16" s="399"/>
      <c r="CQ16" s="400"/>
      <c r="CR16" s="400"/>
      <c r="CS16" s="400"/>
      <c r="CT16" s="400"/>
      <c r="CU16" s="400"/>
      <c r="CV16" s="400"/>
      <c r="CW16" s="400"/>
      <c r="CX16" s="400"/>
      <c r="CY16" s="400"/>
      <c r="CZ16" s="400"/>
      <c r="DA16" s="400"/>
      <c r="DB16" s="400"/>
      <c r="DC16" s="400"/>
      <c r="DD16" s="401"/>
    </row>
    <row r="17" spans="1:108" s="150" customFormat="1" x14ac:dyDescent="0.2">
      <c r="A17" s="150" t="s">
        <v>57</v>
      </c>
      <c r="T17" s="153"/>
      <c r="U17" s="153"/>
      <c r="V17" s="153"/>
      <c r="W17" s="153"/>
      <c r="X17" s="153"/>
      <c r="Y17" s="153"/>
      <c r="Z17" s="153"/>
      <c r="AA17" s="153"/>
      <c r="AB17" s="153"/>
      <c r="AC17" s="153"/>
      <c r="AD17" s="153"/>
      <c r="AE17" s="153"/>
      <c r="AF17" s="153"/>
      <c r="AG17" s="153"/>
      <c r="AH17" s="153"/>
      <c r="AI17" s="423" t="str">
        <f>'Карточка ИП'!AU5</f>
        <v>Воробьянинов Ипполит Матвеевич</v>
      </c>
      <c r="AJ17" s="423"/>
      <c r="AK17" s="423"/>
      <c r="AL17" s="423"/>
      <c r="AM17" s="423"/>
      <c r="AN17" s="423"/>
      <c r="AO17" s="423"/>
      <c r="AP17" s="423"/>
      <c r="AQ17" s="423"/>
      <c r="AR17" s="423"/>
      <c r="AS17" s="423"/>
      <c r="AT17" s="423"/>
      <c r="AU17" s="423"/>
      <c r="AV17" s="423"/>
      <c r="AW17" s="423"/>
      <c r="AX17" s="423"/>
      <c r="AY17" s="423"/>
      <c r="AZ17" s="423"/>
      <c r="BA17" s="423"/>
      <c r="BB17" s="423"/>
      <c r="BC17" s="423"/>
      <c r="BD17" s="423"/>
      <c r="BE17" s="423"/>
      <c r="BF17" s="423"/>
      <c r="BG17" s="423"/>
      <c r="BH17" s="423"/>
      <c r="BI17" s="423"/>
      <c r="BJ17" s="423"/>
      <c r="BK17" s="423"/>
      <c r="BL17" s="423"/>
      <c r="BM17" s="423"/>
      <c r="BN17" s="423"/>
      <c r="BO17" s="423"/>
      <c r="BP17" s="423"/>
      <c r="BQ17" s="423"/>
      <c r="BR17" s="423"/>
      <c r="BS17" s="423"/>
      <c r="BT17" s="423"/>
      <c r="BU17" s="423"/>
      <c r="BV17" s="423"/>
      <c r="BW17" s="423"/>
      <c r="BX17" s="423"/>
      <c r="BY17" s="423"/>
      <c r="BZ17" s="423"/>
      <c r="CA17" s="423"/>
      <c r="CB17" s="423"/>
      <c r="CC17" s="423"/>
      <c r="CD17" s="154"/>
      <c r="CE17" s="154"/>
      <c r="CF17" s="154"/>
      <c r="CG17" s="154"/>
      <c r="CH17" s="154"/>
      <c r="CI17" s="154"/>
      <c r="CJ17" s="154"/>
      <c r="CK17" s="154"/>
      <c r="CL17" s="154"/>
      <c r="CM17" s="154"/>
      <c r="CP17" s="399"/>
      <c r="CQ17" s="400"/>
      <c r="CR17" s="400"/>
      <c r="CS17" s="400"/>
      <c r="CT17" s="400"/>
      <c r="CU17" s="400"/>
      <c r="CV17" s="400"/>
      <c r="CW17" s="400"/>
      <c r="CX17" s="400"/>
      <c r="CY17" s="400"/>
      <c r="CZ17" s="400"/>
      <c r="DA17" s="400"/>
      <c r="DB17" s="400"/>
      <c r="DC17" s="400"/>
      <c r="DD17" s="401"/>
    </row>
    <row r="18" spans="1:108" s="150" customFormat="1" ht="12" x14ac:dyDescent="0.2">
      <c r="A18" s="153"/>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c r="BV18" s="153"/>
      <c r="BW18" s="153"/>
      <c r="BX18" s="153"/>
      <c r="BY18" s="153"/>
      <c r="BZ18" s="153"/>
      <c r="CA18" s="153"/>
      <c r="CB18" s="153"/>
      <c r="CC18" s="153"/>
      <c r="CD18" s="154"/>
      <c r="CE18" s="154"/>
      <c r="CF18" s="154"/>
      <c r="CG18" s="154"/>
      <c r="CH18" s="154"/>
      <c r="CI18" s="154"/>
      <c r="CJ18" s="154"/>
      <c r="CK18" s="154"/>
      <c r="CL18" s="154"/>
      <c r="CM18" s="154"/>
      <c r="CN18" s="152" t="s">
        <v>5</v>
      </c>
      <c r="CP18" s="399"/>
      <c r="CQ18" s="400"/>
      <c r="CR18" s="400"/>
      <c r="CS18" s="400"/>
      <c r="CT18" s="400"/>
      <c r="CU18" s="400"/>
      <c r="CV18" s="400"/>
      <c r="CW18" s="400"/>
      <c r="CX18" s="400"/>
      <c r="CY18" s="400"/>
      <c r="CZ18" s="400"/>
      <c r="DA18" s="400"/>
      <c r="DB18" s="400"/>
      <c r="DC18" s="400"/>
      <c r="DD18" s="401"/>
    </row>
    <row r="19" spans="1:108" s="150" customFormat="1" ht="12" x14ac:dyDescent="0.2">
      <c r="A19" s="150" t="s">
        <v>59</v>
      </c>
      <c r="CE19" s="154"/>
      <c r="CF19" s="154"/>
      <c r="CG19" s="154"/>
      <c r="CH19" s="154"/>
      <c r="CI19" s="154"/>
      <c r="CJ19" s="154"/>
      <c r="CK19" s="154"/>
      <c r="CL19" s="154"/>
      <c r="CM19" s="154"/>
      <c r="CP19" s="399"/>
      <c r="CQ19" s="400"/>
      <c r="CR19" s="400"/>
      <c r="CS19" s="400"/>
      <c r="CT19" s="400"/>
      <c r="CU19" s="400"/>
      <c r="CV19" s="400"/>
      <c r="CW19" s="400"/>
      <c r="CX19" s="400"/>
      <c r="CY19" s="400"/>
      <c r="CZ19" s="400"/>
      <c r="DA19" s="400"/>
      <c r="DB19" s="400"/>
      <c r="DC19" s="400"/>
      <c r="DD19" s="401"/>
    </row>
    <row r="20" spans="1:108" s="150" customFormat="1" ht="12" x14ac:dyDescent="0.2">
      <c r="A20" s="150" t="s">
        <v>58</v>
      </c>
      <c r="CP20" s="399"/>
      <c r="CQ20" s="400"/>
      <c r="CR20" s="400"/>
      <c r="CS20" s="400"/>
      <c r="CT20" s="400"/>
      <c r="CU20" s="400"/>
      <c r="CV20" s="400"/>
      <c r="CW20" s="400"/>
      <c r="CX20" s="400"/>
      <c r="CY20" s="400"/>
      <c r="CZ20" s="400"/>
      <c r="DA20" s="400"/>
      <c r="DB20" s="400"/>
      <c r="DC20" s="400"/>
      <c r="DD20" s="401"/>
    </row>
    <row r="21" spans="1:108" s="150" customFormat="1" ht="9.9499999999999993" customHeight="1" x14ac:dyDescent="0.2">
      <c r="CP21" s="399"/>
      <c r="CQ21" s="400"/>
      <c r="CR21" s="400"/>
      <c r="CS21" s="400"/>
      <c r="CT21" s="400"/>
      <c r="CU21" s="400"/>
      <c r="CV21" s="400"/>
      <c r="CW21" s="400"/>
      <c r="CX21" s="400"/>
      <c r="CY21" s="400"/>
      <c r="CZ21" s="400"/>
      <c r="DA21" s="400"/>
      <c r="DB21" s="400"/>
      <c r="DC21" s="400"/>
      <c r="DD21" s="401"/>
    </row>
    <row r="22" spans="1:108" s="150" customFormat="1" ht="12" x14ac:dyDescent="0.2">
      <c r="A22" s="402"/>
      <c r="B22" s="403"/>
      <c r="C22" s="403"/>
      <c r="D22" s="404"/>
      <c r="E22" s="402"/>
      <c r="F22" s="403"/>
      <c r="G22" s="403"/>
      <c r="H22" s="404"/>
      <c r="I22" s="402"/>
      <c r="J22" s="403"/>
      <c r="K22" s="403"/>
      <c r="L22" s="404"/>
      <c r="M22" s="402"/>
      <c r="N22" s="403"/>
      <c r="O22" s="403"/>
      <c r="P22" s="404"/>
      <c r="Q22" s="402"/>
      <c r="R22" s="403"/>
      <c r="S22" s="403"/>
      <c r="T22" s="404"/>
      <c r="U22" s="402"/>
      <c r="V22" s="403"/>
      <c r="W22" s="403"/>
      <c r="X22" s="404"/>
      <c r="Y22" s="402"/>
      <c r="Z22" s="403"/>
      <c r="AA22" s="403"/>
      <c r="AB22" s="404"/>
      <c r="AC22" s="402"/>
      <c r="AD22" s="403"/>
      <c r="AE22" s="403"/>
      <c r="AF22" s="404"/>
      <c r="AG22" s="402"/>
      <c r="AH22" s="403"/>
      <c r="AI22" s="403"/>
      <c r="AJ22" s="404"/>
      <c r="AK22" s="402"/>
      <c r="AL22" s="403"/>
      <c r="AM22" s="403"/>
      <c r="AN22" s="404"/>
      <c r="AO22" s="402"/>
      <c r="AP22" s="403"/>
      <c r="AQ22" s="403"/>
      <c r="AR22" s="404"/>
      <c r="AS22" s="402"/>
      <c r="AT22" s="403"/>
      <c r="AU22" s="403"/>
      <c r="AV22" s="404"/>
      <c r="AW22" s="425" t="s">
        <v>6</v>
      </c>
      <c r="AX22" s="426"/>
      <c r="AY22" s="426"/>
      <c r="AZ22" s="427"/>
      <c r="BA22" s="402"/>
      <c r="BB22" s="403"/>
      <c r="BC22" s="403"/>
      <c r="BD22" s="404"/>
      <c r="BE22" s="402"/>
      <c r="BF22" s="403"/>
      <c r="BG22" s="403"/>
      <c r="BH22" s="404"/>
      <c r="BI22" s="402"/>
      <c r="BJ22" s="403"/>
      <c r="BK22" s="403"/>
      <c r="BL22" s="404"/>
      <c r="BM22" s="402"/>
      <c r="BN22" s="403"/>
      <c r="BO22" s="403"/>
      <c r="BP22" s="404"/>
      <c r="BQ22" s="402"/>
      <c r="BR22" s="403"/>
      <c r="BS22" s="403"/>
      <c r="BT22" s="404"/>
      <c r="BU22" s="402"/>
      <c r="BV22" s="403"/>
      <c r="BW22" s="403"/>
      <c r="BX22" s="404"/>
      <c r="BY22" s="402"/>
      <c r="BZ22" s="403"/>
      <c r="CA22" s="403"/>
      <c r="CB22" s="404"/>
      <c r="CC22" s="402"/>
      <c r="CD22" s="403"/>
      <c r="CE22" s="403"/>
      <c r="CF22" s="404"/>
      <c r="CG22" s="402"/>
      <c r="CH22" s="403"/>
      <c r="CI22" s="403"/>
      <c r="CJ22" s="404"/>
      <c r="CP22" s="399"/>
      <c r="CQ22" s="400"/>
      <c r="CR22" s="400"/>
      <c r="CS22" s="400"/>
      <c r="CT22" s="400"/>
      <c r="CU22" s="400"/>
      <c r="CV22" s="400"/>
      <c r="CW22" s="400"/>
      <c r="CX22" s="400"/>
      <c r="CY22" s="400"/>
      <c r="CZ22" s="400"/>
      <c r="DA22" s="400"/>
      <c r="DB22" s="400"/>
      <c r="DC22" s="400"/>
      <c r="DD22" s="401"/>
    </row>
    <row r="23" spans="1:108" s="150" customFormat="1" ht="9.9499999999999993" customHeight="1" x14ac:dyDescent="0.2">
      <c r="CP23" s="399"/>
      <c r="CQ23" s="400"/>
      <c r="CR23" s="400"/>
      <c r="CS23" s="400"/>
      <c r="CT23" s="400"/>
      <c r="CU23" s="400"/>
      <c r="CV23" s="400"/>
      <c r="CW23" s="400"/>
      <c r="CX23" s="400"/>
      <c r="CY23" s="400"/>
      <c r="CZ23" s="400"/>
      <c r="DA23" s="400"/>
      <c r="DB23" s="400"/>
      <c r="DC23" s="400"/>
      <c r="DD23" s="401"/>
    </row>
    <row r="24" spans="1:108" s="150" customFormat="1" ht="12" x14ac:dyDescent="0.2">
      <c r="A24" s="154" t="s">
        <v>60</v>
      </c>
      <c r="CP24" s="399"/>
      <c r="CQ24" s="400"/>
      <c r="CR24" s="400"/>
      <c r="CS24" s="400"/>
      <c r="CT24" s="400"/>
      <c r="CU24" s="400"/>
      <c r="CV24" s="400"/>
      <c r="CW24" s="400"/>
      <c r="CX24" s="400"/>
      <c r="CY24" s="400"/>
      <c r="CZ24" s="400"/>
      <c r="DA24" s="400"/>
      <c r="DB24" s="400"/>
      <c r="DC24" s="400"/>
      <c r="DD24" s="401"/>
    </row>
    <row r="25" spans="1:108" s="150" customFormat="1" ht="9.9499999999999993" customHeight="1" x14ac:dyDescent="0.2">
      <c r="CP25" s="399"/>
      <c r="CQ25" s="400"/>
      <c r="CR25" s="400"/>
      <c r="CS25" s="400"/>
      <c r="CT25" s="400"/>
      <c r="CU25" s="400"/>
      <c r="CV25" s="400"/>
      <c r="CW25" s="400"/>
      <c r="CX25" s="400"/>
      <c r="CY25" s="400"/>
      <c r="CZ25" s="400"/>
      <c r="DA25" s="400"/>
      <c r="DB25" s="400"/>
      <c r="DC25" s="400"/>
      <c r="DD25" s="401"/>
    </row>
    <row r="26" spans="1:108" s="150" customFormat="1" ht="12" customHeight="1" x14ac:dyDescent="0.2">
      <c r="A26" s="405">
        <f>'Карточка ИП'!CG7</f>
        <v>5</v>
      </c>
      <c r="B26" s="406"/>
      <c r="C26" s="406"/>
      <c r="D26" s="407"/>
      <c r="E26" s="405">
        <f>'Карточка ИП'!CJ7</f>
        <v>0</v>
      </c>
      <c r="F26" s="406"/>
      <c r="G26" s="406"/>
      <c r="H26" s="407"/>
      <c r="I26" s="405">
        <f>'Карточка ИП'!CM7</f>
        <v>1</v>
      </c>
      <c r="J26" s="406"/>
      <c r="K26" s="406"/>
      <c r="L26" s="407"/>
      <c r="M26" s="405">
        <f>'Карточка ИП'!CP7</f>
        <v>8</v>
      </c>
      <c r="N26" s="406"/>
      <c r="O26" s="406"/>
      <c r="P26" s="407"/>
      <c r="Q26" s="405">
        <f>'Карточка ИП'!CS7</f>
        <v>0</v>
      </c>
      <c r="R26" s="406"/>
      <c r="S26" s="406"/>
      <c r="T26" s="407"/>
      <c r="U26" s="405">
        <f>'Карточка ИП'!CV7</f>
        <v>5</v>
      </c>
      <c r="V26" s="406"/>
      <c r="W26" s="406"/>
      <c r="X26" s="407"/>
      <c r="Y26" s="405">
        <f>'Карточка ИП'!CY7</f>
        <v>0</v>
      </c>
      <c r="Z26" s="406"/>
      <c r="AA26" s="406"/>
      <c r="AB26" s="407"/>
      <c r="AC26" s="405" t="str">
        <f>'Карточка ИП'!DB7</f>
        <v>1</v>
      </c>
      <c r="AD26" s="406"/>
      <c r="AE26" s="406"/>
      <c r="AF26" s="407"/>
      <c r="AG26" s="405">
        <f>'Карточка ИП'!DE7</f>
        <v>1</v>
      </c>
      <c r="AH26" s="406"/>
      <c r="AI26" s="406"/>
      <c r="AJ26" s="407"/>
      <c r="AK26" s="405" t="str">
        <f>'Карточка ИП'!DH7</f>
        <v>1</v>
      </c>
      <c r="AL26" s="406"/>
      <c r="AM26" s="406"/>
      <c r="AN26" s="407"/>
      <c r="AO26" s="405" t="str">
        <f>'Карточка ИП'!DK7</f>
        <v>1</v>
      </c>
      <c r="AP26" s="406"/>
      <c r="AQ26" s="406"/>
      <c r="AR26" s="407"/>
      <c r="AS26" s="405" t="str">
        <f>'Карточка ИП'!DN7</f>
        <v>1</v>
      </c>
      <c r="AT26" s="406"/>
      <c r="AU26" s="406"/>
      <c r="AV26" s="407"/>
      <c r="AW26" s="155"/>
      <c r="AX26" s="155"/>
      <c r="AY26" s="155"/>
      <c r="AZ26" s="155"/>
      <c r="BA26" s="155"/>
      <c r="BB26" s="155"/>
      <c r="BC26" s="155"/>
      <c r="BD26" s="155"/>
      <c r="BE26" s="155"/>
      <c r="BF26" s="155"/>
      <c r="BG26" s="155"/>
      <c r="BH26" s="155"/>
      <c r="BI26" s="155"/>
      <c r="BJ26" s="155"/>
      <c r="BK26" s="155"/>
      <c r="BL26" s="155"/>
      <c r="BM26" s="155"/>
      <c r="BN26" s="155"/>
      <c r="BO26" s="155"/>
      <c r="BP26" s="155"/>
      <c r="BQ26" s="155"/>
      <c r="BR26" s="155"/>
      <c r="BS26" s="155"/>
      <c r="BT26" s="155"/>
      <c r="BU26" s="155"/>
      <c r="BV26" s="155"/>
      <c r="BW26" s="155"/>
      <c r="BX26" s="155"/>
      <c r="BY26" s="155"/>
      <c r="BZ26" s="155"/>
      <c r="CA26" s="155"/>
      <c r="CB26" s="155"/>
      <c r="CC26" s="155"/>
      <c r="CD26" s="155"/>
      <c r="CE26" s="155"/>
      <c r="CF26" s="155"/>
      <c r="CG26" s="155"/>
      <c r="CH26" s="155"/>
      <c r="CI26" s="155"/>
      <c r="CJ26" s="155"/>
      <c r="CK26" s="156"/>
      <c r="CL26" s="156"/>
      <c r="CM26" s="156"/>
      <c r="CP26" s="399"/>
      <c r="CQ26" s="400"/>
      <c r="CR26" s="400"/>
      <c r="CS26" s="400"/>
      <c r="CT26" s="400"/>
      <c r="CU26" s="400"/>
      <c r="CV26" s="400"/>
      <c r="CW26" s="400"/>
      <c r="CX26" s="400"/>
      <c r="CY26" s="400"/>
      <c r="CZ26" s="400"/>
      <c r="DA26" s="400"/>
      <c r="DB26" s="400"/>
      <c r="DC26" s="400"/>
      <c r="DD26" s="401"/>
    </row>
    <row r="27" spans="1:108" s="150" customFormat="1" ht="9.9499999999999993" customHeight="1" x14ac:dyDescent="0.2">
      <c r="CP27" s="399"/>
      <c r="CQ27" s="400"/>
      <c r="CR27" s="400"/>
      <c r="CS27" s="400"/>
      <c r="CT27" s="400"/>
      <c r="CU27" s="400"/>
      <c r="CV27" s="400"/>
      <c r="CW27" s="400"/>
      <c r="CX27" s="400"/>
      <c r="CY27" s="400"/>
      <c r="CZ27" s="400"/>
      <c r="DA27" s="400"/>
      <c r="DB27" s="400"/>
      <c r="DC27" s="400"/>
      <c r="DD27" s="401"/>
    </row>
    <row r="28" spans="1:108" s="150" customFormat="1" ht="12" x14ac:dyDescent="0.2">
      <c r="A28" s="150" t="s">
        <v>51</v>
      </c>
      <c r="Z28" s="413" t="s">
        <v>202</v>
      </c>
      <c r="AA28" s="413"/>
      <c r="AB28" s="413"/>
      <c r="AC28" s="413"/>
      <c r="AD28" s="413"/>
      <c r="AE28" s="413"/>
      <c r="AF28" s="413"/>
      <c r="AG28" s="413"/>
      <c r="AH28" s="413"/>
      <c r="AI28" s="413"/>
      <c r="AJ28" s="413"/>
      <c r="AK28" s="413"/>
      <c r="AL28" s="413"/>
      <c r="AM28" s="413"/>
      <c r="AN28" s="413"/>
      <c r="AO28" s="413"/>
      <c r="AP28" s="413"/>
      <c r="AQ28" s="413"/>
      <c r="AR28" s="413"/>
      <c r="AS28" s="413"/>
      <c r="AT28" s="413"/>
      <c r="AU28" s="413"/>
      <c r="AV28" s="413"/>
      <c r="AW28" s="413"/>
      <c r="AX28" s="413"/>
      <c r="AY28" s="413"/>
      <c r="AZ28" s="413"/>
      <c r="BA28" s="413"/>
      <c r="BB28" s="413"/>
      <c r="BC28" s="413"/>
      <c r="BD28" s="413"/>
      <c r="BE28" s="413"/>
      <c r="BF28" s="413"/>
      <c r="BG28" s="413"/>
      <c r="BH28" s="413"/>
      <c r="BI28" s="413"/>
      <c r="BJ28" s="413"/>
      <c r="BK28" s="413"/>
      <c r="BL28" s="413"/>
      <c r="BM28" s="413"/>
      <c r="BN28" s="413"/>
      <c r="BO28" s="413"/>
      <c r="BP28" s="413"/>
      <c r="BQ28" s="413"/>
      <c r="BR28" s="413"/>
      <c r="BS28" s="413"/>
      <c r="BT28" s="413"/>
      <c r="BU28" s="413"/>
      <c r="BV28" s="413"/>
      <c r="BW28" s="413"/>
      <c r="BX28" s="413"/>
      <c r="BY28" s="413"/>
      <c r="BZ28" s="413"/>
      <c r="CA28" s="413"/>
      <c r="CB28" s="413"/>
      <c r="CC28" s="413"/>
      <c r="CD28" s="413"/>
      <c r="CE28" s="413"/>
      <c r="CF28" s="413"/>
      <c r="CG28" s="413"/>
      <c r="CH28" s="413"/>
      <c r="CI28" s="413"/>
      <c r="CJ28" s="413"/>
      <c r="CP28" s="399"/>
      <c r="CQ28" s="400"/>
      <c r="CR28" s="400"/>
      <c r="CS28" s="400"/>
      <c r="CT28" s="400"/>
      <c r="CU28" s="400"/>
      <c r="CV28" s="400"/>
      <c r="CW28" s="400"/>
      <c r="CX28" s="400"/>
      <c r="CY28" s="400"/>
      <c r="CZ28" s="400"/>
      <c r="DA28" s="400"/>
      <c r="DB28" s="400"/>
      <c r="DC28" s="400"/>
      <c r="DD28" s="401"/>
    </row>
    <row r="29" spans="1:108" s="157" customFormat="1" ht="10.5" x14ac:dyDescent="0.2">
      <c r="Z29" s="408" t="s">
        <v>15</v>
      </c>
      <c r="AA29" s="408"/>
      <c r="AB29" s="408"/>
      <c r="AC29" s="408"/>
      <c r="AD29" s="408"/>
      <c r="AE29" s="408"/>
      <c r="AF29" s="408"/>
      <c r="AG29" s="408"/>
      <c r="AH29" s="408"/>
      <c r="AI29" s="408"/>
      <c r="AJ29" s="408"/>
      <c r="AK29" s="408"/>
      <c r="AL29" s="408"/>
      <c r="AM29" s="408"/>
      <c r="AN29" s="408"/>
      <c r="AO29" s="408"/>
      <c r="AP29" s="408"/>
      <c r="AQ29" s="408"/>
      <c r="AR29" s="408"/>
      <c r="AS29" s="408"/>
      <c r="AT29" s="408"/>
      <c r="AU29" s="408"/>
      <c r="AV29" s="408"/>
      <c r="AW29" s="408"/>
      <c r="AX29" s="408"/>
      <c r="AY29" s="408"/>
      <c r="AZ29" s="408"/>
      <c r="BA29" s="408"/>
      <c r="BB29" s="408"/>
      <c r="BC29" s="408"/>
      <c r="BD29" s="408"/>
      <c r="BE29" s="408"/>
      <c r="BF29" s="408"/>
      <c r="BG29" s="408"/>
      <c r="BH29" s="408"/>
      <c r="BI29" s="408"/>
      <c r="BJ29" s="408"/>
      <c r="BK29" s="408"/>
      <c r="BL29" s="408"/>
      <c r="BM29" s="408"/>
      <c r="BN29" s="408"/>
      <c r="BO29" s="408"/>
      <c r="BP29" s="408"/>
      <c r="BQ29" s="408"/>
      <c r="BR29" s="408"/>
      <c r="BS29" s="408"/>
      <c r="BT29" s="408"/>
      <c r="BU29" s="408"/>
      <c r="BV29" s="408"/>
      <c r="BW29" s="408"/>
      <c r="BX29" s="408"/>
      <c r="BY29" s="408"/>
      <c r="BZ29" s="408"/>
      <c r="CA29" s="408"/>
      <c r="CB29" s="408"/>
      <c r="CC29" s="408"/>
      <c r="CD29" s="408"/>
      <c r="CE29" s="408"/>
      <c r="CF29" s="408"/>
      <c r="CG29" s="408"/>
      <c r="CH29" s="408"/>
      <c r="CI29" s="408"/>
      <c r="CJ29" s="408"/>
      <c r="CP29" s="399"/>
      <c r="CQ29" s="400"/>
      <c r="CR29" s="400"/>
      <c r="CS29" s="400"/>
      <c r="CT29" s="400"/>
      <c r="CU29" s="400"/>
      <c r="CV29" s="400"/>
      <c r="CW29" s="400"/>
      <c r="CX29" s="400"/>
      <c r="CY29" s="400"/>
      <c r="CZ29" s="400"/>
      <c r="DA29" s="400"/>
      <c r="DB29" s="400"/>
      <c r="DC29" s="400"/>
      <c r="DD29" s="401"/>
    </row>
    <row r="30" spans="1:108" s="150" customFormat="1" ht="11.25" customHeight="1" x14ac:dyDescent="0.2">
      <c r="CP30" s="399"/>
      <c r="CQ30" s="400"/>
      <c r="CR30" s="400"/>
      <c r="CS30" s="400"/>
      <c r="CT30" s="400"/>
      <c r="CU30" s="400"/>
      <c r="CV30" s="400"/>
      <c r="CW30" s="400"/>
      <c r="CX30" s="400"/>
      <c r="CY30" s="400"/>
      <c r="CZ30" s="400"/>
      <c r="DA30" s="400"/>
      <c r="DB30" s="400"/>
      <c r="DC30" s="400"/>
      <c r="DD30" s="401"/>
    </row>
    <row r="31" spans="1:108" s="150" customFormat="1" ht="12" x14ac:dyDescent="0.2">
      <c r="A31" s="412"/>
      <c r="B31" s="412"/>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2"/>
      <c r="AM31" s="412"/>
      <c r="AN31" s="412"/>
      <c r="AO31" s="412"/>
      <c r="AP31" s="412"/>
      <c r="AQ31" s="412"/>
      <c r="AR31" s="412"/>
      <c r="AS31" s="412"/>
      <c r="AT31" s="412"/>
      <c r="AU31" s="412"/>
      <c r="AV31" s="412"/>
      <c r="AW31" s="412"/>
      <c r="AX31" s="412"/>
      <c r="AY31" s="412"/>
      <c r="AZ31" s="412"/>
      <c r="BA31" s="412"/>
      <c r="BB31" s="412"/>
      <c r="BC31" s="412"/>
      <c r="BD31" s="412"/>
      <c r="BE31" s="412"/>
      <c r="BF31" s="412"/>
      <c r="BG31" s="412"/>
      <c r="BH31" s="412"/>
      <c r="BI31" s="412"/>
      <c r="BJ31" s="412"/>
      <c r="BK31" s="412"/>
      <c r="BL31" s="412"/>
      <c r="BM31" s="412"/>
      <c r="BN31" s="412"/>
      <c r="BO31" s="412"/>
      <c r="BP31" s="412"/>
      <c r="BQ31" s="412"/>
      <c r="BR31" s="412"/>
      <c r="BS31" s="412"/>
      <c r="BT31" s="412"/>
      <c r="BU31" s="412"/>
      <c r="BV31" s="412"/>
      <c r="BW31" s="412"/>
      <c r="BX31" s="412"/>
      <c r="BY31" s="412"/>
      <c r="BZ31" s="412"/>
      <c r="CA31" s="412"/>
      <c r="CB31" s="412"/>
      <c r="CC31" s="412"/>
      <c r="CD31" s="412"/>
      <c r="CE31" s="412"/>
      <c r="CF31" s="412"/>
      <c r="CG31" s="412"/>
      <c r="CH31" s="412"/>
      <c r="CI31" s="412"/>
      <c r="CJ31" s="412"/>
      <c r="CK31" s="154"/>
      <c r="CL31" s="154"/>
      <c r="CM31" s="154"/>
      <c r="CN31" s="154"/>
      <c r="CO31" s="158"/>
      <c r="CP31" s="399"/>
      <c r="CQ31" s="400"/>
      <c r="CR31" s="400"/>
      <c r="CS31" s="400"/>
      <c r="CT31" s="400"/>
      <c r="CU31" s="400"/>
      <c r="CV31" s="400"/>
      <c r="CW31" s="400"/>
      <c r="CX31" s="400"/>
      <c r="CY31" s="400"/>
      <c r="CZ31" s="400"/>
      <c r="DA31" s="400"/>
      <c r="DB31" s="400"/>
      <c r="DC31" s="400"/>
      <c r="DD31" s="401"/>
    </row>
    <row r="32" spans="1:108" s="157" customFormat="1" ht="10.5" x14ac:dyDescent="0.2">
      <c r="A32" s="415" t="s">
        <v>7</v>
      </c>
      <c r="B32" s="415"/>
      <c r="C32" s="415"/>
      <c r="D32" s="415"/>
      <c r="E32" s="415"/>
      <c r="F32" s="415"/>
      <c r="G32" s="415"/>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5"/>
      <c r="AM32" s="415"/>
      <c r="AN32" s="415"/>
      <c r="AO32" s="415"/>
      <c r="AP32" s="415"/>
      <c r="AQ32" s="415"/>
      <c r="AR32" s="415"/>
      <c r="AS32" s="415"/>
      <c r="AT32" s="415"/>
      <c r="AU32" s="415"/>
      <c r="AV32" s="415"/>
      <c r="AW32" s="415"/>
      <c r="AX32" s="415"/>
      <c r="AY32" s="415"/>
      <c r="AZ32" s="415"/>
      <c r="BA32" s="415"/>
      <c r="BB32" s="415"/>
      <c r="BC32" s="415"/>
      <c r="BD32" s="415"/>
      <c r="BE32" s="415"/>
      <c r="BF32" s="415"/>
      <c r="BG32" s="415"/>
      <c r="BH32" s="415"/>
      <c r="BI32" s="415"/>
      <c r="BJ32" s="415"/>
      <c r="BK32" s="415"/>
      <c r="BL32" s="415"/>
      <c r="BM32" s="415"/>
      <c r="BN32" s="415"/>
      <c r="BO32" s="415"/>
      <c r="BP32" s="415"/>
      <c r="BQ32" s="415"/>
      <c r="BR32" s="415"/>
      <c r="BS32" s="415"/>
      <c r="BT32" s="415"/>
      <c r="BU32" s="415"/>
      <c r="BV32" s="415"/>
      <c r="BW32" s="415"/>
      <c r="BX32" s="415"/>
      <c r="BY32" s="415"/>
      <c r="BZ32" s="415"/>
      <c r="CA32" s="415"/>
      <c r="CB32" s="415"/>
      <c r="CC32" s="415"/>
      <c r="CD32" s="415"/>
      <c r="CE32" s="415"/>
      <c r="CF32" s="415"/>
      <c r="CG32" s="415"/>
      <c r="CH32" s="415"/>
      <c r="CI32" s="415"/>
      <c r="CJ32" s="415"/>
      <c r="CK32" s="159"/>
      <c r="CL32" s="159"/>
      <c r="CM32" s="159"/>
      <c r="CN32" s="159"/>
      <c r="CO32" s="160"/>
      <c r="CP32" s="409"/>
      <c r="CQ32" s="410"/>
      <c r="CR32" s="410"/>
      <c r="CS32" s="410"/>
      <c r="CT32" s="410"/>
      <c r="CU32" s="410"/>
      <c r="CV32" s="410"/>
      <c r="CW32" s="410"/>
      <c r="CX32" s="410"/>
      <c r="CY32" s="410"/>
      <c r="CZ32" s="410"/>
      <c r="DA32" s="410"/>
      <c r="DB32" s="410"/>
      <c r="DC32" s="410"/>
      <c r="DD32" s="411"/>
    </row>
    <row r="33" spans="1:108" s="150" customFormat="1" ht="12" x14ac:dyDescent="0.2">
      <c r="A33" s="150" t="s">
        <v>8</v>
      </c>
      <c r="CN33" s="152" t="s">
        <v>61</v>
      </c>
      <c r="CP33" s="416" t="s">
        <v>9</v>
      </c>
      <c r="CQ33" s="417"/>
      <c r="CR33" s="417"/>
      <c r="CS33" s="417"/>
      <c r="CT33" s="417"/>
      <c r="CU33" s="417"/>
      <c r="CV33" s="417"/>
      <c r="CW33" s="417"/>
      <c r="CX33" s="417"/>
      <c r="CY33" s="417"/>
      <c r="CZ33" s="417"/>
      <c r="DA33" s="417"/>
      <c r="DB33" s="417"/>
      <c r="DC33" s="417"/>
      <c r="DD33" s="418"/>
    </row>
    <row r="34" spans="1:108" s="150" customFormat="1" ht="12" x14ac:dyDescent="0.2"/>
    <row r="35" spans="1:108" s="150" customFormat="1" ht="12" x14ac:dyDescent="0.2">
      <c r="A35" s="150" t="s">
        <v>10</v>
      </c>
    </row>
    <row r="36" spans="1:108" s="150" customFormat="1" ht="12" x14ac:dyDescent="0.2">
      <c r="A36" s="150" t="s">
        <v>11</v>
      </c>
    </row>
    <row r="37" spans="1:108" s="150" customFormat="1" ht="12" x14ac:dyDescent="0.2">
      <c r="A37" s="150" t="s">
        <v>4</v>
      </c>
      <c r="U37" s="413" t="str">
        <f>Адрес</f>
        <v>141078, Московская область, г. Королёв, проспект Королёва, д. 99, кв. 280</v>
      </c>
      <c r="V37" s="413"/>
      <c r="W37" s="413"/>
      <c r="X37" s="413"/>
      <c r="Y37" s="413"/>
      <c r="Z37" s="413"/>
      <c r="AA37" s="413"/>
      <c r="AB37" s="413"/>
      <c r="AC37" s="413"/>
      <c r="AD37" s="413"/>
      <c r="AE37" s="413"/>
      <c r="AF37" s="413"/>
      <c r="AG37" s="413"/>
      <c r="AH37" s="413"/>
      <c r="AI37" s="413"/>
      <c r="AJ37" s="413"/>
      <c r="AK37" s="413"/>
      <c r="AL37" s="413"/>
      <c r="AM37" s="413"/>
      <c r="AN37" s="413"/>
      <c r="AO37" s="413"/>
      <c r="AP37" s="413"/>
      <c r="AQ37" s="413"/>
      <c r="AR37" s="413"/>
      <c r="AS37" s="413"/>
      <c r="AT37" s="413"/>
      <c r="AU37" s="413"/>
      <c r="AV37" s="413"/>
      <c r="AW37" s="413"/>
      <c r="AX37" s="413"/>
      <c r="AY37" s="413"/>
      <c r="AZ37" s="413"/>
      <c r="BA37" s="413"/>
      <c r="BB37" s="413"/>
      <c r="BC37" s="413"/>
      <c r="BD37" s="413"/>
      <c r="BE37" s="413"/>
      <c r="BF37" s="413"/>
      <c r="BG37" s="413"/>
      <c r="BH37" s="413"/>
      <c r="BI37" s="413"/>
      <c r="BJ37" s="413"/>
      <c r="BK37" s="413"/>
      <c r="BL37" s="413"/>
      <c r="BM37" s="413"/>
      <c r="BN37" s="413"/>
      <c r="BO37" s="413"/>
      <c r="BP37" s="413"/>
      <c r="BQ37" s="413"/>
      <c r="BR37" s="413"/>
      <c r="BS37" s="413"/>
      <c r="BT37" s="413"/>
      <c r="BU37" s="413"/>
      <c r="BV37" s="413"/>
      <c r="BW37" s="413"/>
      <c r="BX37" s="413"/>
      <c r="BY37" s="413"/>
      <c r="BZ37" s="413"/>
      <c r="CA37" s="413"/>
      <c r="CB37" s="413"/>
      <c r="CC37" s="413"/>
      <c r="CD37" s="413"/>
      <c r="CE37" s="413"/>
      <c r="CF37" s="413"/>
      <c r="CG37" s="413"/>
      <c r="CH37" s="413"/>
      <c r="CI37" s="413"/>
      <c r="CJ37" s="413"/>
      <c r="CK37" s="413"/>
      <c r="CL37" s="413"/>
      <c r="CM37" s="413"/>
      <c r="CN37" s="413"/>
      <c r="CO37" s="413"/>
      <c r="CP37" s="413"/>
      <c r="CQ37" s="413"/>
      <c r="CR37" s="413"/>
      <c r="CS37" s="413"/>
      <c r="CT37" s="413"/>
      <c r="CU37" s="413"/>
      <c r="CV37" s="413"/>
      <c r="CW37" s="413"/>
      <c r="CX37" s="413"/>
      <c r="CY37" s="413"/>
      <c r="CZ37" s="413"/>
      <c r="DA37" s="413"/>
      <c r="DB37" s="413"/>
      <c r="DC37" s="413"/>
      <c r="DD37" s="413"/>
    </row>
    <row r="38" spans="1:108" s="150" customFormat="1" ht="12" x14ac:dyDescent="0.2">
      <c r="A38" s="412"/>
      <c r="B38" s="412"/>
      <c r="C38" s="412"/>
      <c r="D38" s="412"/>
      <c r="E38" s="412"/>
      <c r="F38" s="412"/>
      <c r="G38" s="412"/>
      <c r="H38" s="412"/>
      <c r="I38" s="412"/>
      <c r="J38" s="412"/>
      <c r="K38" s="412"/>
      <c r="L38" s="412"/>
      <c r="M38" s="412"/>
      <c r="N38" s="412"/>
      <c r="O38" s="412"/>
      <c r="P38" s="412"/>
      <c r="Q38" s="412"/>
      <c r="R38" s="412"/>
      <c r="S38" s="412"/>
      <c r="T38" s="412"/>
      <c r="U38" s="412"/>
      <c r="V38" s="412"/>
      <c r="W38" s="412"/>
      <c r="X38" s="412"/>
      <c r="Y38" s="412"/>
      <c r="Z38" s="412"/>
      <c r="AA38" s="412"/>
      <c r="AB38" s="412"/>
      <c r="AC38" s="412"/>
      <c r="AD38" s="412"/>
      <c r="AE38" s="412"/>
      <c r="AF38" s="412"/>
      <c r="AG38" s="412"/>
      <c r="AH38" s="412"/>
      <c r="AI38" s="412"/>
      <c r="AJ38" s="412"/>
      <c r="AK38" s="412"/>
      <c r="AL38" s="412"/>
      <c r="AM38" s="412"/>
      <c r="AN38" s="412"/>
      <c r="AO38" s="412"/>
      <c r="AP38" s="412"/>
      <c r="AQ38" s="412"/>
      <c r="AR38" s="412"/>
      <c r="AS38" s="412"/>
      <c r="AT38" s="412"/>
      <c r="AU38" s="412"/>
      <c r="AV38" s="412"/>
      <c r="AW38" s="412"/>
      <c r="AX38" s="412"/>
      <c r="AY38" s="412"/>
      <c r="AZ38" s="412"/>
      <c r="BA38" s="412"/>
      <c r="BB38" s="412"/>
      <c r="BC38" s="412"/>
      <c r="BD38" s="412"/>
      <c r="BE38" s="412"/>
      <c r="BF38" s="412"/>
      <c r="BG38" s="412"/>
      <c r="BH38" s="412"/>
      <c r="BI38" s="412"/>
      <c r="BJ38" s="412"/>
      <c r="BK38" s="412"/>
      <c r="BL38" s="412"/>
      <c r="BM38" s="412"/>
      <c r="BN38" s="412"/>
      <c r="BO38" s="412"/>
      <c r="BP38" s="412"/>
      <c r="BQ38" s="412"/>
      <c r="BR38" s="412"/>
      <c r="BS38" s="412"/>
      <c r="BT38" s="412"/>
      <c r="BU38" s="412"/>
      <c r="BV38" s="412"/>
      <c r="BW38" s="412"/>
      <c r="BX38" s="412"/>
      <c r="BY38" s="412"/>
      <c r="BZ38" s="412"/>
      <c r="CA38" s="412"/>
      <c r="CB38" s="412"/>
      <c r="CC38" s="412"/>
      <c r="CD38" s="412"/>
      <c r="CE38" s="412"/>
      <c r="CF38" s="412"/>
      <c r="CG38" s="412"/>
      <c r="CH38" s="412"/>
      <c r="CI38" s="412"/>
      <c r="CJ38" s="412"/>
      <c r="CK38" s="412"/>
      <c r="CL38" s="412"/>
      <c r="CM38" s="412"/>
      <c r="CN38" s="412"/>
      <c r="CO38" s="412"/>
      <c r="CP38" s="412"/>
      <c r="CQ38" s="412"/>
      <c r="CR38" s="412"/>
      <c r="CS38" s="412"/>
      <c r="CT38" s="412"/>
      <c r="CU38" s="412"/>
      <c r="CV38" s="412"/>
      <c r="CW38" s="412"/>
      <c r="CX38" s="412"/>
      <c r="CY38" s="412"/>
      <c r="CZ38" s="412"/>
      <c r="DA38" s="412"/>
      <c r="DB38" s="412"/>
      <c r="DC38" s="412"/>
      <c r="DD38" s="412"/>
    </row>
    <row r="39" spans="1:108" s="150" customFormat="1" ht="12" x14ac:dyDescent="0.2">
      <c r="A39" s="182" t="s">
        <v>12</v>
      </c>
      <c r="BK39" s="394" t="str">
        <f>'Карточка ИП'!W34</f>
        <v>4080281020263000000000</v>
      </c>
      <c r="BL39" s="394"/>
      <c r="BM39" s="394"/>
      <c r="BN39" s="394"/>
      <c r="BO39" s="394"/>
      <c r="BP39" s="394"/>
      <c r="BQ39" s="394"/>
      <c r="BR39" s="394"/>
      <c r="BS39" s="394"/>
      <c r="BT39" s="394"/>
      <c r="BU39" s="394"/>
      <c r="BV39" s="394"/>
      <c r="BW39" s="394"/>
      <c r="BX39" s="394"/>
      <c r="BY39" s="394"/>
      <c r="BZ39" s="394"/>
      <c r="CA39" s="394"/>
      <c r="CB39" s="394"/>
      <c r="CC39" s="394"/>
      <c r="CD39" s="394"/>
      <c r="CE39" s="394"/>
      <c r="CF39" s="394"/>
      <c r="CG39" s="394"/>
      <c r="CH39" s="394"/>
      <c r="CI39" s="394"/>
      <c r="CJ39" s="394"/>
      <c r="CK39" s="394"/>
      <c r="CL39" s="394"/>
      <c r="CM39" s="394"/>
      <c r="CN39" s="394"/>
      <c r="CO39" s="394"/>
      <c r="CP39" s="394"/>
      <c r="CQ39" s="394"/>
      <c r="CR39" s="394"/>
      <c r="CS39" s="394"/>
      <c r="CT39" s="394"/>
      <c r="CU39" s="394"/>
      <c r="CV39" s="394"/>
      <c r="CW39" s="394"/>
      <c r="CX39" s="394"/>
      <c r="CY39" s="394"/>
      <c r="CZ39" s="394"/>
      <c r="DA39" s="394"/>
      <c r="DB39" s="394"/>
      <c r="DC39" s="394"/>
      <c r="DD39" s="394"/>
    </row>
    <row r="40" spans="1:108" s="157" customFormat="1" ht="10.5" x14ac:dyDescent="0.2">
      <c r="BK40" s="415" t="s">
        <v>13</v>
      </c>
      <c r="BL40" s="415"/>
      <c r="BM40" s="415"/>
      <c r="BN40" s="415"/>
      <c r="BO40" s="415"/>
      <c r="BP40" s="415"/>
      <c r="BQ40" s="415"/>
      <c r="BR40" s="415"/>
      <c r="BS40" s="415"/>
      <c r="BT40" s="415"/>
      <c r="BU40" s="415"/>
      <c r="BV40" s="415"/>
      <c r="BW40" s="415"/>
      <c r="BX40" s="415"/>
      <c r="BY40" s="415"/>
      <c r="BZ40" s="415"/>
      <c r="CA40" s="415"/>
      <c r="CB40" s="415"/>
      <c r="CC40" s="415"/>
      <c r="CD40" s="415"/>
      <c r="CE40" s="415"/>
      <c r="CF40" s="415"/>
      <c r="CG40" s="415"/>
      <c r="CH40" s="415"/>
      <c r="CI40" s="415"/>
      <c r="CJ40" s="415"/>
      <c r="CK40" s="415"/>
      <c r="CL40" s="415"/>
      <c r="CM40" s="415"/>
      <c r="CN40" s="415"/>
      <c r="CO40" s="415"/>
      <c r="CP40" s="415"/>
      <c r="CQ40" s="415"/>
      <c r="CR40" s="415"/>
      <c r="CS40" s="415"/>
      <c r="CT40" s="415"/>
      <c r="CU40" s="415"/>
      <c r="CV40" s="415"/>
      <c r="CW40" s="415"/>
      <c r="CX40" s="415"/>
      <c r="CY40" s="415"/>
      <c r="CZ40" s="415"/>
      <c r="DA40" s="415"/>
      <c r="DB40" s="415"/>
      <c r="DC40" s="415"/>
      <c r="DD40" s="415"/>
    </row>
    <row r="41" spans="1:108" s="150" customFormat="1" ht="12" x14ac:dyDescent="0.2">
      <c r="A41" s="419" t="str">
        <f>'Карточка ИП'!AH31</f>
        <v>ОАО "Альфа-Банк" г. Москва, 107078, г. Москва, улица Каланчевская, д. 27</v>
      </c>
      <c r="B41" s="419"/>
      <c r="C41" s="419"/>
      <c r="D41" s="419"/>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419"/>
      <c r="AN41" s="419"/>
      <c r="AO41" s="419"/>
      <c r="AP41" s="419"/>
      <c r="AQ41" s="419"/>
      <c r="AR41" s="419"/>
      <c r="AS41" s="419"/>
      <c r="AT41" s="419"/>
      <c r="AU41" s="419"/>
      <c r="AV41" s="419"/>
      <c r="AW41" s="419"/>
      <c r="AX41" s="419"/>
      <c r="AY41" s="419"/>
      <c r="AZ41" s="419"/>
      <c r="BA41" s="419"/>
      <c r="BB41" s="419"/>
      <c r="BC41" s="419"/>
      <c r="BD41" s="419"/>
      <c r="BE41" s="419"/>
      <c r="BF41" s="419"/>
      <c r="BG41" s="419"/>
      <c r="BH41" s="419"/>
      <c r="BI41" s="419"/>
      <c r="BJ41" s="419"/>
      <c r="BK41" s="419"/>
      <c r="BL41" s="419"/>
      <c r="BM41" s="419"/>
      <c r="BN41" s="419"/>
      <c r="BO41" s="419"/>
      <c r="BP41" s="419"/>
      <c r="BQ41" s="419"/>
      <c r="BR41" s="419"/>
      <c r="BS41" s="419"/>
      <c r="BT41" s="419"/>
      <c r="BU41" s="419"/>
      <c r="BV41" s="419"/>
      <c r="BW41" s="419"/>
      <c r="BX41" s="419"/>
      <c r="BY41" s="419"/>
      <c r="BZ41" s="419"/>
      <c r="CA41" s="419"/>
      <c r="CB41" s="419"/>
      <c r="CC41" s="419"/>
      <c r="CD41" s="419"/>
      <c r="CE41" s="419"/>
      <c r="CF41" s="419"/>
      <c r="CG41" s="419"/>
      <c r="CH41" s="419"/>
      <c r="CI41" s="419"/>
      <c r="CJ41" s="419"/>
      <c r="CK41" s="419"/>
      <c r="CL41" s="419"/>
      <c r="CM41" s="419"/>
      <c r="CN41" s="419"/>
      <c r="CO41" s="419"/>
      <c r="CP41" s="419"/>
      <c r="CQ41" s="419"/>
      <c r="CR41" s="419"/>
      <c r="CS41" s="419"/>
      <c r="CT41" s="419"/>
      <c r="CU41" s="419"/>
      <c r="CV41" s="419"/>
      <c r="CW41" s="419"/>
      <c r="CX41" s="419"/>
      <c r="CY41" s="419"/>
      <c r="CZ41" s="419"/>
      <c r="DA41" s="419"/>
      <c r="DB41" s="419"/>
      <c r="DC41" s="419"/>
      <c r="DD41" s="419"/>
    </row>
    <row r="42" spans="1:108" s="157" customFormat="1" ht="10.5" x14ac:dyDescent="0.2">
      <c r="A42" s="408" t="s">
        <v>14</v>
      </c>
      <c r="B42" s="408"/>
      <c r="C42" s="408"/>
      <c r="D42" s="408"/>
      <c r="E42" s="408"/>
      <c r="F42" s="408"/>
      <c r="G42" s="408"/>
      <c r="H42" s="408"/>
      <c r="I42" s="408"/>
      <c r="J42" s="408"/>
      <c r="K42" s="408"/>
      <c r="L42" s="408"/>
      <c r="M42" s="408"/>
      <c r="N42" s="408"/>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08"/>
      <c r="AL42" s="408"/>
      <c r="AM42" s="408"/>
      <c r="AN42" s="408"/>
      <c r="AO42" s="408"/>
      <c r="AP42" s="408"/>
      <c r="AQ42" s="408"/>
      <c r="AR42" s="408"/>
      <c r="AS42" s="408"/>
      <c r="AT42" s="408"/>
      <c r="AU42" s="408"/>
      <c r="AV42" s="408"/>
      <c r="AW42" s="408"/>
      <c r="AX42" s="408"/>
      <c r="AY42" s="408"/>
      <c r="AZ42" s="408"/>
      <c r="BA42" s="408"/>
      <c r="BB42" s="408"/>
      <c r="BC42" s="408"/>
      <c r="BD42" s="408"/>
      <c r="BE42" s="408"/>
      <c r="BF42" s="408"/>
      <c r="BG42" s="408"/>
      <c r="BH42" s="408"/>
      <c r="BI42" s="408"/>
      <c r="BJ42" s="408"/>
      <c r="BK42" s="408"/>
      <c r="BL42" s="408"/>
      <c r="BM42" s="408"/>
      <c r="BN42" s="408"/>
      <c r="BO42" s="408"/>
      <c r="BP42" s="408"/>
      <c r="BQ42" s="408"/>
      <c r="BR42" s="408"/>
      <c r="BS42" s="408"/>
      <c r="BT42" s="408"/>
      <c r="BU42" s="408"/>
      <c r="BV42" s="408"/>
      <c r="BW42" s="408"/>
      <c r="BX42" s="408"/>
      <c r="BY42" s="408"/>
      <c r="BZ42" s="408"/>
      <c r="CA42" s="408"/>
      <c r="CB42" s="408"/>
      <c r="CC42" s="408"/>
      <c r="CD42" s="408"/>
      <c r="CE42" s="408"/>
      <c r="CF42" s="408"/>
      <c r="CG42" s="408"/>
      <c r="CH42" s="408"/>
      <c r="CI42" s="408"/>
      <c r="CJ42" s="408"/>
      <c r="CK42" s="408"/>
      <c r="CL42" s="408"/>
      <c r="CM42" s="408"/>
      <c r="CN42" s="408"/>
      <c r="CO42" s="408"/>
      <c r="CP42" s="408"/>
      <c r="CQ42" s="408"/>
      <c r="CR42" s="408"/>
      <c r="CS42" s="408"/>
      <c r="CT42" s="408"/>
      <c r="CU42" s="408"/>
      <c r="CV42" s="408"/>
      <c r="CW42" s="408"/>
      <c r="CX42" s="408"/>
      <c r="CY42" s="408"/>
      <c r="CZ42" s="408"/>
      <c r="DA42" s="408"/>
      <c r="DB42" s="408"/>
      <c r="DC42" s="408"/>
      <c r="DD42" s="408"/>
    </row>
    <row r="43" spans="1:108" s="150" customFormat="1" ht="12" x14ac:dyDescent="0.2">
      <c r="A43" s="395"/>
      <c r="B43" s="395"/>
      <c r="C43" s="395"/>
      <c r="D43" s="395"/>
      <c r="E43" s="395"/>
      <c r="F43" s="395"/>
      <c r="G43" s="395"/>
      <c r="H43" s="395"/>
      <c r="I43" s="395"/>
      <c r="J43" s="395"/>
      <c r="K43" s="395"/>
      <c r="L43" s="395"/>
      <c r="M43" s="395"/>
      <c r="N43" s="395"/>
      <c r="O43" s="395"/>
      <c r="P43" s="395"/>
      <c r="Q43" s="395"/>
      <c r="R43" s="395"/>
      <c r="S43" s="395"/>
      <c r="T43" s="395"/>
      <c r="U43" s="395"/>
      <c r="V43" s="395"/>
      <c r="W43" s="395"/>
      <c r="X43" s="395"/>
      <c r="Y43" s="395"/>
      <c r="Z43" s="395"/>
      <c r="AA43" s="395"/>
      <c r="AB43" s="395"/>
      <c r="AC43" s="395"/>
      <c r="AD43" s="395"/>
      <c r="AE43" s="395"/>
      <c r="AF43" s="395"/>
      <c r="AG43" s="395"/>
      <c r="AH43" s="395"/>
      <c r="AI43" s="395"/>
      <c r="AJ43" s="395"/>
      <c r="AK43" s="395"/>
      <c r="AL43" s="395"/>
      <c r="AM43" s="395"/>
      <c r="AN43" s="395"/>
      <c r="AO43" s="395"/>
      <c r="AP43" s="395"/>
      <c r="AQ43" s="395"/>
      <c r="AR43" s="395"/>
      <c r="AS43" s="395"/>
      <c r="AT43" s="395"/>
      <c r="AU43" s="395"/>
      <c r="AV43" s="395"/>
      <c r="AW43" s="395"/>
      <c r="AX43" s="395"/>
      <c r="AY43" s="395"/>
      <c r="AZ43" s="395"/>
      <c r="BA43" s="395"/>
      <c r="BB43" s="395"/>
      <c r="BC43" s="395"/>
      <c r="BD43" s="395"/>
      <c r="BE43" s="395"/>
      <c r="BF43" s="395"/>
      <c r="BG43" s="395"/>
      <c r="BH43" s="395"/>
      <c r="BI43" s="395"/>
      <c r="BJ43" s="395"/>
      <c r="BK43" s="395"/>
      <c r="BL43" s="395"/>
      <c r="BM43" s="395"/>
      <c r="BN43" s="395"/>
      <c r="BO43" s="395"/>
      <c r="BP43" s="395"/>
      <c r="BQ43" s="395"/>
      <c r="BR43" s="395"/>
      <c r="BS43" s="395"/>
      <c r="BT43" s="395"/>
      <c r="BU43" s="395"/>
      <c r="BV43" s="395"/>
      <c r="BW43" s="395"/>
      <c r="BX43" s="395"/>
      <c r="BY43" s="395"/>
      <c r="BZ43" s="395"/>
      <c r="CA43" s="395"/>
      <c r="CB43" s="395"/>
      <c r="CC43" s="395"/>
      <c r="CD43" s="395"/>
      <c r="CE43" s="395"/>
      <c r="CF43" s="395"/>
      <c r="CG43" s="395"/>
      <c r="CH43" s="395"/>
      <c r="CI43" s="395"/>
      <c r="CJ43" s="395"/>
      <c r="CK43" s="395"/>
      <c r="CL43" s="395"/>
      <c r="CM43" s="395"/>
      <c r="CN43" s="395"/>
      <c r="CO43" s="395"/>
      <c r="CP43" s="395"/>
      <c r="CQ43" s="395"/>
      <c r="CR43" s="395"/>
      <c r="CS43" s="395"/>
      <c r="CT43" s="395"/>
      <c r="CU43" s="395"/>
      <c r="CV43" s="395"/>
      <c r="CW43" s="395"/>
      <c r="CX43" s="395"/>
      <c r="CY43" s="395"/>
      <c r="CZ43" s="395"/>
      <c r="DA43" s="395"/>
      <c r="DB43" s="395"/>
      <c r="DC43" s="395"/>
      <c r="DD43" s="395"/>
    </row>
    <row r="44" spans="1:108" s="150" customFormat="1" ht="12" x14ac:dyDescent="0.2">
      <c r="A44" s="414"/>
      <c r="B44" s="414"/>
      <c r="C44" s="414"/>
      <c r="D44" s="414"/>
      <c r="E44" s="414"/>
      <c r="F44" s="414"/>
      <c r="G44" s="414"/>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L44" s="414"/>
      <c r="AM44" s="414"/>
      <c r="AN44" s="414"/>
      <c r="AO44" s="414"/>
      <c r="AP44" s="414"/>
      <c r="AQ44" s="414"/>
      <c r="AR44" s="414"/>
      <c r="AS44" s="414"/>
      <c r="AT44" s="414"/>
      <c r="AU44" s="414"/>
      <c r="AV44" s="414"/>
      <c r="AW44" s="414"/>
      <c r="AX44" s="414"/>
      <c r="AY44" s="414"/>
      <c r="AZ44" s="414"/>
      <c r="BA44" s="414"/>
      <c r="BB44" s="414"/>
      <c r="BC44" s="414"/>
      <c r="BD44" s="414"/>
      <c r="BE44" s="414"/>
      <c r="BF44" s="414"/>
      <c r="BG44" s="414"/>
      <c r="BH44" s="414"/>
      <c r="BI44" s="414"/>
      <c r="BJ44" s="414"/>
      <c r="BK44" s="414"/>
      <c r="BL44" s="414"/>
      <c r="BM44" s="414"/>
      <c r="BN44" s="414"/>
      <c r="BO44" s="414"/>
      <c r="BP44" s="414"/>
      <c r="BQ44" s="414"/>
      <c r="BR44" s="414"/>
      <c r="BS44" s="414"/>
      <c r="BT44" s="414"/>
      <c r="BU44" s="414"/>
      <c r="BV44" s="414"/>
      <c r="BW44" s="414"/>
      <c r="BX44" s="414"/>
      <c r="BY44" s="414"/>
      <c r="BZ44" s="414"/>
      <c r="CA44" s="414"/>
      <c r="CB44" s="414"/>
      <c r="CC44" s="414"/>
      <c r="CD44" s="414"/>
      <c r="CE44" s="414"/>
      <c r="CF44" s="414"/>
      <c r="CG44" s="414"/>
      <c r="CH44" s="414"/>
      <c r="CI44" s="414"/>
      <c r="CJ44" s="414"/>
      <c r="CK44" s="414"/>
      <c r="CL44" s="414"/>
      <c r="CM44" s="414"/>
      <c r="CN44" s="414"/>
      <c r="CO44" s="414"/>
      <c r="CP44" s="414"/>
      <c r="CQ44" s="414"/>
      <c r="CR44" s="414"/>
      <c r="CS44" s="414"/>
      <c r="CT44" s="414"/>
      <c r="CU44" s="414"/>
      <c r="CV44" s="414"/>
      <c r="CW44" s="414"/>
      <c r="CX44" s="414"/>
      <c r="CY44" s="414"/>
      <c r="CZ44" s="414"/>
      <c r="DA44" s="414"/>
      <c r="DB44" s="414"/>
      <c r="DC44" s="414"/>
      <c r="DD44" s="414"/>
    </row>
    <row r="45" spans="1:108" s="150" customFormat="1" ht="12" x14ac:dyDescent="0.2"/>
  </sheetData>
  <sheetProtection password="9545" sheet="1" objects="1" scenarios="1" selectLockedCells="1" selectUnlockedCells="1"/>
  <customSheetViews>
    <customSheetView guid="{6FC1B69A-BC8B-4604-944B-6372D0B618C1}" showPageBreaks="1" showGridLines="0" printArea="1" view="pageBreakPreview" showRuler="0">
      <selection activeCell="BW1" sqref="BW1:DD4"/>
      <pageMargins left="0.78740157480314965" right="0.31496062992125984" top="0.59055118110236227" bottom="0.39370078740157483" header="0.19685039370078741" footer="0.19685039370078741"/>
      <pageSetup paperSize="9" orientation="portrait" r:id="rId1"/>
      <headerFooter alignWithMargins="0">
        <oddHeader>&amp;R&amp;"Times New Roman,обычный"&amp;7Подготовлено с использованием системы &amp;"Times New Roman,полужирный"КонсультантПлюс</oddHeader>
      </headerFooter>
    </customSheetView>
    <customSheetView guid="{6E2ACC73-2521-441F-B10D-4DAD28BFFDFA}" showPageBreaks="1" showGridLines="0" printArea="1" view="pageBreakPreview">
      <selection activeCell="BW1" sqref="BW1:DD4"/>
      <pageMargins left="0.78740157480314965" right="0.31496062992125984" top="0.59055118110236227" bottom="0.39370078740157483" header="0.19685039370078741" footer="0.19685039370078741"/>
      <pageSetup paperSize="9" orientation="portrait" r:id="rId2"/>
      <headerFooter alignWithMargins="0">
        <oddHeader>&amp;R&amp;"Times New Roman,обычный"&amp;7Подготовлено с использованием системы &amp;"Times New Roman,полужирный"КонсультантПлюс</oddHeader>
      </headerFooter>
    </customSheetView>
  </customSheetViews>
  <mergeCells count="60">
    <mergeCell ref="AW22:AZ22"/>
    <mergeCell ref="CP11:DD11"/>
    <mergeCell ref="CP12:DD12"/>
    <mergeCell ref="CP13:CT13"/>
    <mergeCell ref="CU13:CY13"/>
    <mergeCell ref="CZ13:DD13"/>
    <mergeCell ref="A9:DD9"/>
    <mergeCell ref="BW1:DD4"/>
    <mergeCell ref="AI17:CC17"/>
    <mergeCell ref="A7:DD7"/>
    <mergeCell ref="A8:DD8"/>
    <mergeCell ref="P13:R13"/>
    <mergeCell ref="A44:DD44"/>
    <mergeCell ref="BK40:DD40"/>
    <mergeCell ref="A42:DD42"/>
    <mergeCell ref="CC22:CF22"/>
    <mergeCell ref="BA22:BD22"/>
    <mergeCell ref="Y26:AB26"/>
    <mergeCell ref="A32:CJ32"/>
    <mergeCell ref="AO26:AR26"/>
    <mergeCell ref="AS22:AV22"/>
    <mergeCell ref="AO22:AR22"/>
    <mergeCell ref="CP33:DD33"/>
    <mergeCell ref="BM22:BP22"/>
    <mergeCell ref="A41:DD41"/>
    <mergeCell ref="BE22:BH22"/>
    <mergeCell ref="BI22:BL22"/>
    <mergeCell ref="A38:DD38"/>
    <mergeCell ref="AK26:AN26"/>
    <mergeCell ref="A31:CJ31"/>
    <mergeCell ref="Z28:CJ28"/>
    <mergeCell ref="Y22:AB22"/>
    <mergeCell ref="U37:DD37"/>
    <mergeCell ref="E26:H26"/>
    <mergeCell ref="I26:L26"/>
    <mergeCell ref="M26:P26"/>
    <mergeCell ref="Q26:T26"/>
    <mergeCell ref="AC22:AF22"/>
    <mergeCell ref="AK22:AN22"/>
    <mergeCell ref="BQ22:BT22"/>
    <mergeCell ref="BU22:BX22"/>
    <mergeCell ref="U22:X22"/>
    <mergeCell ref="BY22:CB22"/>
    <mergeCell ref="AG22:AJ22"/>
    <mergeCell ref="BK39:DD39"/>
    <mergeCell ref="A43:DD43"/>
    <mergeCell ref="CP14:DD18"/>
    <mergeCell ref="A22:D22"/>
    <mergeCell ref="E22:H22"/>
    <mergeCell ref="I22:L22"/>
    <mergeCell ref="M22:P22"/>
    <mergeCell ref="Q22:T22"/>
    <mergeCell ref="A26:D26"/>
    <mergeCell ref="Z29:CJ29"/>
    <mergeCell ref="CP19:DD32"/>
    <mergeCell ref="U26:X26"/>
    <mergeCell ref="AC26:AF26"/>
    <mergeCell ref="AG26:AJ26"/>
    <mergeCell ref="AS26:AV26"/>
    <mergeCell ref="CG22:CJ22"/>
  </mergeCells>
  <phoneticPr fontId="0" type="noConversion"/>
  <hyperlinks>
    <hyperlink ref="BW1:DD4" r:id="rId3" display="Приложение № 1"/>
  </hyperlinks>
  <pageMargins left="0.78740157480314965" right="0.31496062992125984" top="0.59055118110236227" bottom="0.39370078740157483" header="0.19685039370078741" footer="0.19685039370078741"/>
  <pageSetup paperSize="9" orientation="portrait" r:id="rId4"/>
  <headerFooter alignWithMargins="0">
    <oddHeader>&amp;R&amp;"Times New Roman,обычный"&amp;7Подготовлено с использованием системы &amp;"Times New Roman,полужирный"КонсультантПлюс</oddHeader>
  </headerFooter>
  <ignoredErrors>
    <ignoredError sqref="CP33" numberStoredAsText="1"/>
  </ignoredErrors>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5" enableFormatConditionsCalculation="0">
    <tabColor indexed="57"/>
  </sheetPr>
  <dimension ref="A1:DA49"/>
  <sheetViews>
    <sheetView showGridLines="0" showRowColHeaders="0" zoomScaleNormal="100" zoomScaleSheetLayoutView="100" workbookViewId="0">
      <selection activeCell="A7" sqref="A7:E7"/>
    </sheetView>
  </sheetViews>
  <sheetFormatPr defaultColWidth="0.85546875" defaultRowHeight="12" x14ac:dyDescent="0.2"/>
  <cols>
    <col min="1" max="16384" width="0.85546875" style="3"/>
  </cols>
  <sheetData>
    <row r="1" spans="1:105" ht="3" customHeight="1" x14ac:dyDescent="0.2"/>
    <row r="2" spans="1:105" s="2" customFormat="1" ht="12.75" x14ac:dyDescent="0.2">
      <c r="A2" s="464" t="s">
        <v>16</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c r="AN2" s="464"/>
      <c r="AO2" s="464"/>
      <c r="AP2" s="464"/>
      <c r="AQ2" s="464"/>
      <c r="AR2" s="464"/>
      <c r="AS2" s="464"/>
      <c r="AT2" s="464"/>
      <c r="AU2" s="464"/>
      <c r="AV2" s="464"/>
      <c r="AW2" s="464"/>
      <c r="AX2" s="464"/>
      <c r="AY2" s="464"/>
      <c r="AZ2" s="464"/>
      <c r="BA2" s="464"/>
      <c r="BB2" s="464"/>
      <c r="BC2" s="464"/>
      <c r="BD2" s="464"/>
      <c r="BE2" s="464"/>
      <c r="BF2" s="464"/>
      <c r="BG2" s="464"/>
      <c r="BH2" s="464"/>
      <c r="BI2" s="464"/>
      <c r="BJ2" s="464"/>
      <c r="BK2" s="464"/>
      <c r="BL2" s="464"/>
      <c r="BM2" s="464"/>
      <c r="BN2" s="464"/>
      <c r="BO2" s="464"/>
      <c r="BP2" s="464"/>
      <c r="BQ2" s="464"/>
      <c r="BR2" s="464"/>
      <c r="BS2" s="464"/>
      <c r="BT2" s="464"/>
      <c r="BU2" s="464"/>
      <c r="BV2" s="464"/>
      <c r="BW2" s="464"/>
      <c r="BX2" s="464"/>
      <c r="BY2" s="464"/>
      <c r="BZ2" s="464"/>
      <c r="CA2" s="464"/>
      <c r="CB2" s="464"/>
      <c r="CC2" s="464"/>
      <c r="CD2" s="464"/>
      <c r="CE2" s="464"/>
      <c r="CF2" s="464"/>
      <c r="CG2" s="464"/>
      <c r="CH2" s="464"/>
      <c r="CI2" s="464"/>
      <c r="CJ2" s="464"/>
      <c r="CK2" s="464"/>
      <c r="CL2" s="464"/>
      <c r="CM2" s="464"/>
      <c r="CN2" s="464"/>
      <c r="CO2" s="464"/>
      <c r="CP2" s="464"/>
      <c r="CQ2" s="464"/>
      <c r="CR2" s="464"/>
      <c r="CS2" s="464"/>
      <c r="CT2" s="464"/>
      <c r="CU2" s="464"/>
      <c r="CV2" s="464"/>
      <c r="CW2" s="464"/>
      <c r="CX2" s="464"/>
      <c r="CY2" s="464"/>
      <c r="CZ2" s="464"/>
      <c r="DA2" s="464"/>
    </row>
    <row r="4" spans="1:105" ht="13.5" customHeight="1" x14ac:dyDescent="0.2">
      <c r="A4" s="438" t="s">
        <v>18</v>
      </c>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433"/>
      <c r="AO4" s="433"/>
      <c r="AP4" s="433"/>
      <c r="AQ4" s="433"/>
      <c r="AR4" s="433"/>
      <c r="AS4" s="433"/>
      <c r="AT4" s="433"/>
      <c r="AU4" s="433"/>
      <c r="AV4" s="433"/>
      <c r="AW4" s="433"/>
      <c r="AX4" s="433"/>
      <c r="AY4" s="433"/>
      <c r="AZ4" s="433"/>
      <c r="BA4" s="433"/>
      <c r="BB4" s="433"/>
      <c r="BC4" s="433"/>
      <c r="BD4" s="433"/>
      <c r="BE4" s="433"/>
      <c r="BF4" s="433"/>
      <c r="BG4" s="433"/>
      <c r="BH4" s="433"/>
      <c r="BI4" s="433"/>
      <c r="BJ4" s="433"/>
      <c r="BK4" s="433"/>
      <c r="BL4" s="433"/>
      <c r="BM4" s="433"/>
      <c r="BN4" s="433"/>
      <c r="BO4" s="434"/>
      <c r="BP4" s="433" t="s">
        <v>52</v>
      </c>
      <c r="BQ4" s="433"/>
      <c r="BR4" s="433"/>
      <c r="BS4" s="433"/>
      <c r="BT4" s="433"/>
      <c r="BU4" s="433"/>
      <c r="BV4" s="433"/>
      <c r="BW4" s="433"/>
      <c r="BX4" s="433"/>
      <c r="BY4" s="433"/>
      <c r="BZ4" s="433"/>
      <c r="CA4" s="433"/>
      <c r="CB4" s="433"/>
      <c r="CC4" s="433"/>
      <c r="CD4" s="433"/>
      <c r="CE4" s="433"/>
      <c r="CF4" s="433"/>
      <c r="CG4" s="433"/>
      <c r="CH4" s="433"/>
      <c r="CI4" s="433"/>
      <c r="CJ4" s="433"/>
      <c r="CK4" s="433"/>
      <c r="CL4" s="433"/>
      <c r="CM4" s="433"/>
      <c r="CN4" s="433"/>
      <c r="CO4" s="433"/>
      <c r="CP4" s="433"/>
      <c r="CQ4" s="433"/>
      <c r="CR4" s="433"/>
      <c r="CS4" s="433"/>
      <c r="CT4" s="433"/>
      <c r="CU4" s="433"/>
      <c r="CV4" s="433"/>
      <c r="CW4" s="433"/>
      <c r="CX4" s="433"/>
      <c r="CY4" s="433"/>
      <c r="CZ4" s="433"/>
      <c r="DA4" s="434"/>
    </row>
    <row r="5" spans="1:105" ht="48" customHeight="1" x14ac:dyDescent="0.2">
      <c r="A5" s="435" t="s">
        <v>17</v>
      </c>
      <c r="B5" s="436"/>
      <c r="C5" s="436"/>
      <c r="D5" s="436"/>
      <c r="E5" s="437"/>
      <c r="F5" s="435" t="s">
        <v>22</v>
      </c>
      <c r="G5" s="436"/>
      <c r="H5" s="436"/>
      <c r="I5" s="436"/>
      <c r="J5" s="436"/>
      <c r="K5" s="436"/>
      <c r="L5" s="436"/>
      <c r="M5" s="436"/>
      <c r="N5" s="436"/>
      <c r="O5" s="436"/>
      <c r="P5" s="436"/>
      <c r="Q5" s="436"/>
      <c r="R5" s="436"/>
      <c r="S5" s="437"/>
      <c r="T5" s="435" t="s">
        <v>23</v>
      </c>
      <c r="U5" s="436"/>
      <c r="V5" s="436"/>
      <c r="W5" s="436"/>
      <c r="X5" s="436"/>
      <c r="Y5" s="436"/>
      <c r="Z5" s="436"/>
      <c r="AA5" s="436"/>
      <c r="AB5" s="436"/>
      <c r="AC5" s="436"/>
      <c r="AD5" s="436"/>
      <c r="AE5" s="436"/>
      <c r="AF5" s="436"/>
      <c r="AG5" s="436"/>
      <c r="AH5" s="436"/>
      <c r="AI5" s="436"/>
      <c r="AJ5" s="436"/>
      <c r="AK5" s="436"/>
      <c r="AL5" s="436"/>
      <c r="AM5" s="436"/>
      <c r="AN5" s="436"/>
      <c r="AO5" s="436"/>
      <c r="AP5" s="436"/>
      <c r="AQ5" s="436"/>
      <c r="AR5" s="436"/>
      <c r="AS5" s="436"/>
      <c r="AT5" s="436"/>
      <c r="AU5" s="436"/>
      <c r="AV5" s="436"/>
      <c r="AW5" s="436"/>
      <c r="AX5" s="436"/>
      <c r="AY5" s="436"/>
      <c r="AZ5" s="436"/>
      <c r="BA5" s="436"/>
      <c r="BB5" s="436"/>
      <c r="BC5" s="436"/>
      <c r="BD5" s="436"/>
      <c r="BE5" s="436"/>
      <c r="BF5" s="436"/>
      <c r="BG5" s="436"/>
      <c r="BH5" s="436"/>
      <c r="BI5" s="436"/>
      <c r="BJ5" s="436"/>
      <c r="BK5" s="436"/>
      <c r="BL5" s="436"/>
      <c r="BM5" s="436"/>
      <c r="BN5" s="436"/>
      <c r="BO5" s="437"/>
      <c r="BP5" s="435" t="s">
        <v>62</v>
      </c>
      <c r="BQ5" s="436"/>
      <c r="BR5" s="436"/>
      <c r="BS5" s="436"/>
      <c r="BT5" s="436"/>
      <c r="BU5" s="436"/>
      <c r="BV5" s="436"/>
      <c r="BW5" s="436"/>
      <c r="BX5" s="436"/>
      <c r="BY5" s="436"/>
      <c r="BZ5" s="436"/>
      <c r="CA5" s="436"/>
      <c r="CB5" s="436"/>
      <c r="CC5" s="436"/>
      <c r="CD5" s="436"/>
      <c r="CE5" s="436"/>
      <c r="CF5" s="436"/>
      <c r="CG5" s="436"/>
      <c r="CH5" s="437"/>
      <c r="CI5" s="435" t="s">
        <v>63</v>
      </c>
      <c r="CJ5" s="436"/>
      <c r="CK5" s="436"/>
      <c r="CL5" s="436"/>
      <c r="CM5" s="436"/>
      <c r="CN5" s="436"/>
      <c r="CO5" s="436"/>
      <c r="CP5" s="436"/>
      <c r="CQ5" s="436"/>
      <c r="CR5" s="436"/>
      <c r="CS5" s="436"/>
      <c r="CT5" s="436"/>
      <c r="CU5" s="436"/>
      <c r="CV5" s="436"/>
      <c r="CW5" s="436"/>
      <c r="CX5" s="436"/>
      <c r="CY5" s="436"/>
      <c r="CZ5" s="436"/>
      <c r="DA5" s="437"/>
    </row>
    <row r="6" spans="1:105" x14ac:dyDescent="0.2">
      <c r="A6" s="451">
        <v>1</v>
      </c>
      <c r="B6" s="451"/>
      <c r="C6" s="451"/>
      <c r="D6" s="451"/>
      <c r="E6" s="451"/>
      <c r="F6" s="447">
        <v>2</v>
      </c>
      <c r="G6" s="447"/>
      <c r="H6" s="447"/>
      <c r="I6" s="447"/>
      <c r="J6" s="447"/>
      <c r="K6" s="447"/>
      <c r="L6" s="447"/>
      <c r="M6" s="447"/>
      <c r="N6" s="447"/>
      <c r="O6" s="447"/>
      <c r="P6" s="447"/>
      <c r="Q6" s="447"/>
      <c r="R6" s="447"/>
      <c r="S6" s="447"/>
      <c r="T6" s="447">
        <v>3</v>
      </c>
      <c r="U6" s="447"/>
      <c r="V6" s="447"/>
      <c r="W6" s="447"/>
      <c r="X6" s="447"/>
      <c r="Y6" s="447"/>
      <c r="Z6" s="447"/>
      <c r="AA6" s="447"/>
      <c r="AB6" s="447"/>
      <c r="AC6" s="447"/>
      <c r="AD6" s="447"/>
      <c r="AE6" s="447"/>
      <c r="AF6" s="447"/>
      <c r="AG6" s="447"/>
      <c r="AH6" s="447"/>
      <c r="AI6" s="447"/>
      <c r="AJ6" s="447"/>
      <c r="AK6" s="447"/>
      <c r="AL6" s="447"/>
      <c r="AM6" s="447"/>
      <c r="AN6" s="447"/>
      <c r="AO6" s="447"/>
      <c r="AP6" s="447"/>
      <c r="AQ6" s="447"/>
      <c r="AR6" s="447"/>
      <c r="AS6" s="447"/>
      <c r="AT6" s="447"/>
      <c r="AU6" s="447"/>
      <c r="AV6" s="447"/>
      <c r="AW6" s="447"/>
      <c r="AX6" s="447"/>
      <c r="AY6" s="447"/>
      <c r="AZ6" s="447"/>
      <c r="BA6" s="447"/>
      <c r="BB6" s="447"/>
      <c r="BC6" s="447"/>
      <c r="BD6" s="447"/>
      <c r="BE6" s="447"/>
      <c r="BF6" s="447"/>
      <c r="BG6" s="447"/>
      <c r="BH6" s="447"/>
      <c r="BI6" s="447"/>
      <c r="BJ6" s="447"/>
      <c r="BK6" s="447"/>
      <c r="BL6" s="447"/>
      <c r="BM6" s="447"/>
      <c r="BN6" s="447"/>
      <c r="BO6" s="447"/>
      <c r="BP6" s="451">
        <v>4</v>
      </c>
      <c r="BQ6" s="451"/>
      <c r="BR6" s="451"/>
      <c r="BS6" s="451"/>
      <c r="BT6" s="451"/>
      <c r="BU6" s="451"/>
      <c r="BV6" s="451"/>
      <c r="BW6" s="451"/>
      <c r="BX6" s="451"/>
      <c r="BY6" s="451"/>
      <c r="BZ6" s="451"/>
      <c r="CA6" s="451"/>
      <c r="CB6" s="451"/>
      <c r="CC6" s="451"/>
      <c r="CD6" s="451"/>
      <c r="CE6" s="451"/>
      <c r="CF6" s="451"/>
      <c r="CG6" s="451"/>
      <c r="CH6" s="451"/>
      <c r="CI6" s="451">
        <v>5</v>
      </c>
      <c r="CJ6" s="451"/>
      <c r="CK6" s="451"/>
      <c r="CL6" s="451"/>
      <c r="CM6" s="451"/>
      <c r="CN6" s="451"/>
      <c r="CO6" s="451"/>
      <c r="CP6" s="451"/>
      <c r="CQ6" s="451"/>
      <c r="CR6" s="451"/>
      <c r="CS6" s="451"/>
      <c r="CT6" s="451"/>
      <c r="CU6" s="451"/>
      <c r="CV6" s="451"/>
      <c r="CW6" s="451"/>
      <c r="CX6" s="451"/>
      <c r="CY6" s="451"/>
      <c r="CZ6" s="451"/>
      <c r="DA6" s="451"/>
    </row>
    <row r="7" spans="1:105" s="87" customFormat="1" ht="12.75" x14ac:dyDescent="0.2">
      <c r="A7" s="458">
        <v>1</v>
      </c>
      <c r="B7" s="458"/>
      <c r="C7" s="458"/>
      <c r="D7" s="458"/>
      <c r="E7" s="458"/>
      <c r="F7" s="442">
        <v>41289</v>
      </c>
      <c r="G7" s="443"/>
      <c r="H7" s="443"/>
      <c r="I7" s="443"/>
      <c r="J7" s="443"/>
      <c r="K7" s="443"/>
      <c r="L7" s="443"/>
      <c r="M7" s="443"/>
      <c r="N7" s="443"/>
      <c r="O7" s="456">
        <v>2</v>
      </c>
      <c r="P7" s="459"/>
      <c r="Q7" s="459"/>
      <c r="R7" s="459"/>
      <c r="S7" s="460"/>
      <c r="T7" s="85"/>
      <c r="U7" s="441" t="s">
        <v>442</v>
      </c>
      <c r="V7" s="441"/>
      <c r="W7" s="441"/>
      <c r="X7" s="441"/>
      <c r="Y7" s="441"/>
      <c r="Z7" s="441"/>
      <c r="AA7" s="441"/>
      <c r="AB7" s="441"/>
      <c r="AC7" s="441"/>
      <c r="AD7" s="441"/>
      <c r="AE7" s="441"/>
      <c r="AF7" s="441"/>
      <c r="AG7" s="441"/>
      <c r="AH7" s="441"/>
      <c r="AI7" s="441"/>
      <c r="AJ7" s="441"/>
      <c r="AK7" s="441"/>
      <c r="AL7" s="441"/>
      <c r="AM7" s="441"/>
      <c r="AN7" s="441"/>
      <c r="AO7" s="441"/>
      <c r="AP7" s="441"/>
      <c r="AQ7" s="441"/>
      <c r="AR7" s="441"/>
      <c r="AS7" s="441"/>
      <c r="AT7" s="441"/>
      <c r="AU7" s="441"/>
      <c r="AV7" s="441"/>
      <c r="AW7" s="441"/>
      <c r="AX7" s="441"/>
      <c r="AY7" s="441"/>
      <c r="AZ7" s="441"/>
      <c r="BA7" s="441"/>
      <c r="BB7" s="441"/>
      <c r="BC7" s="441"/>
      <c r="BD7" s="441"/>
      <c r="BE7" s="441"/>
      <c r="BF7" s="441"/>
      <c r="BG7" s="441"/>
      <c r="BH7" s="441"/>
      <c r="BI7" s="441"/>
      <c r="BJ7" s="441"/>
      <c r="BK7" s="441"/>
      <c r="BL7" s="441"/>
      <c r="BM7" s="441"/>
      <c r="BN7" s="441"/>
      <c r="BO7" s="86"/>
      <c r="BP7" s="439">
        <v>100000</v>
      </c>
      <c r="BQ7" s="439"/>
      <c r="BR7" s="439"/>
      <c r="BS7" s="439"/>
      <c r="BT7" s="439"/>
      <c r="BU7" s="439"/>
      <c r="BV7" s="439"/>
      <c r="BW7" s="439"/>
      <c r="BX7" s="439"/>
      <c r="BY7" s="439"/>
      <c r="BZ7" s="439"/>
      <c r="CA7" s="439"/>
      <c r="CB7" s="439"/>
      <c r="CC7" s="439"/>
      <c r="CD7" s="439"/>
      <c r="CE7" s="439"/>
      <c r="CF7" s="439"/>
      <c r="CG7" s="439"/>
      <c r="CH7" s="439"/>
      <c r="CI7" s="439"/>
      <c r="CJ7" s="439"/>
      <c r="CK7" s="439"/>
      <c r="CL7" s="439"/>
      <c r="CM7" s="439"/>
      <c r="CN7" s="439"/>
      <c r="CO7" s="439"/>
      <c r="CP7" s="439"/>
      <c r="CQ7" s="439"/>
      <c r="CR7" s="439"/>
      <c r="CS7" s="439"/>
      <c r="CT7" s="439"/>
      <c r="CU7" s="439"/>
      <c r="CV7" s="439"/>
      <c r="CW7" s="439"/>
      <c r="CX7" s="439"/>
      <c r="CY7" s="439"/>
      <c r="CZ7" s="439"/>
      <c r="DA7" s="439"/>
    </row>
    <row r="8" spans="1:105" s="87" customFormat="1" ht="12.75" customHeight="1" x14ac:dyDescent="0.2">
      <c r="A8" s="458">
        <v>2</v>
      </c>
      <c r="B8" s="458"/>
      <c r="C8" s="458"/>
      <c r="D8" s="458"/>
      <c r="E8" s="458"/>
      <c r="F8" s="442">
        <v>41315</v>
      </c>
      <c r="G8" s="443"/>
      <c r="H8" s="443"/>
      <c r="I8" s="443"/>
      <c r="J8" s="443"/>
      <c r="K8" s="443"/>
      <c r="L8" s="443"/>
      <c r="M8" s="443"/>
      <c r="N8" s="443"/>
      <c r="O8" s="456">
        <v>12</v>
      </c>
      <c r="P8" s="459"/>
      <c r="Q8" s="459"/>
      <c r="R8" s="459"/>
      <c r="S8" s="460"/>
      <c r="T8" s="85"/>
      <c r="U8" s="441" t="s">
        <v>441</v>
      </c>
      <c r="V8" s="441"/>
      <c r="W8" s="441"/>
      <c r="X8" s="441"/>
      <c r="Y8" s="441"/>
      <c r="Z8" s="441"/>
      <c r="AA8" s="441"/>
      <c r="AB8" s="441"/>
      <c r="AC8" s="441"/>
      <c r="AD8" s="441"/>
      <c r="AE8" s="441"/>
      <c r="AF8" s="441"/>
      <c r="AG8" s="441"/>
      <c r="AH8" s="441"/>
      <c r="AI8" s="441"/>
      <c r="AJ8" s="441"/>
      <c r="AK8" s="441"/>
      <c r="AL8" s="441"/>
      <c r="AM8" s="441"/>
      <c r="AN8" s="441"/>
      <c r="AO8" s="441"/>
      <c r="AP8" s="441"/>
      <c r="AQ8" s="441"/>
      <c r="AR8" s="441"/>
      <c r="AS8" s="441"/>
      <c r="AT8" s="441"/>
      <c r="AU8" s="441"/>
      <c r="AV8" s="441"/>
      <c r="AW8" s="441"/>
      <c r="AX8" s="441"/>
      <c r="AY8" s="441"/>
      <c r="AZ8" s="441"/>
      <c r="BA8" s="441"/>
      <c r="BB8" s="441"/>
      <c r="BC8" s="441"/>
      <c r="BD8" s="441"/>
      <c r="BE8" s="441"/>
      <c r="BF8" s="441"/>
      <c r="BG8" s="441"/>
      <c r="BH8" s="441"/>
      <c r="BI8" s="441"/>
      <c r="BJ8" s="441"/>
      <c r="BK8" s="441"/>
      <c r="BL8" s="441"/>
      <c r="BM8" s="441"/>
      <c r="BN8" s="441"/>
      <c r="BO8" s="86"/>
      <c r="BP8" s="439">
        <v>150000</v>
      </c>
      <c r="BQ8" s="439"/>
      <c r="BR8" s="439"/>
      <c r="BS8" s="439"/>
      <c r="BT8" s="439"/>
      <c r="BU8" s="439"/>
      <c r="BV8" s="439"/>
      <c r="BW8" s="439"/>
      <c r="BX8" s="439"/>
      <c r="BY8" s="439"/>
      <c r="BZ8" s="439"/>
      <c r="CA8" s="439"/>
      <c r="CB8" s="439"/>
      <c r="CC8" s="439"/>
      <c r="CD8" s="439"/>
      <c r="CE8" s="439"/>
      <c r="CF8" s="439"/>
      <c r="CG8" s="439"/>
      <c r="CH8" s="439"/>
      <c r="CI8" s="439"/>
      <c r="CJ8" s="439"/>
      <c r="CK8" s="439"/>
      <c r="CL8" s="439"/>
      <c r="CM8" s="439"/>
      <c r="CN8" s="439"/>
      <c r="CO8" s="439"/>
      <c r="CP8" s="439"/>
      <c r="CQ8" s="439"/>
      <c r="CR8" s="439"/>
      <c r="CS8" s="439"/>
      <c r="CT8" s="439"/>
      <c r="CU8" s="439"/>
      <c r="CV8" s="439"/>
      <c r="CW8" s="439"/>
      <c r="CX8" s="439"/>
      <c r="CY8" s="439"/>
      <c r="CZ8" s="439"/>
      <c r="DA8" s="439"/>
    </row>
    <row r="9" spans="1:105" s="87" customFormat="1" ht="12.75" x14ac:dyDescent="0.2">
      <c r="A9" s="458"/>
      <c r="B9" s="458"/>
      <c r="C9" s="458"/>
      <c r="D9" s="458"/>
      <c r="E9" s="458"/>
      <c r="F9" s="442"/>
      <c r="G9" s="443"/>
      <c r="H9" s="443"/>
      <c r="I9" s="443"/>
      <c r="J9" s="443"/>
      <c r="K9" s="443"/>
      <c r="L9" s="443"/>
      <c r="M9" s="443"/>
      <c r="N9" s="443"/>
      <c r="O9" s="456"/>
      <c r="P9" s="459"/>
      <c r="Q9" s="459"/>
      <c r="R9" s="459"/>
      <c r="S9" s="460"/>
      <c r="T9" s="85"/>
      <c r="U9" s="441"/>
      <c r="V9" s="441"/>
      <c r="W9" s="441"/>
      <c r="X9" s="441"/>
      <c r="Y9" s="441"/>
      <c r="Z9" s="441"/>
      <c r="AA9" s="441"/>
      <c r="AB9" s="441"/>
      <c r="AC9" s="441"/>
      <c r="AD9" s="441"/>
      <c r="AE9" s="441"/>
      <c r="AF9" s="441"/>
      <c r="AG9" s="441"/>
      <c r="AH9" s="441"/>
      <c r="AI9" s="441"/>
      <c r="AJ9" s="441"/>
      <c r="AK9" s="441"/>
      <c r="AL9" s="441"/>
      <c r="AM9" s="441"/>
      <c r="AN9" s="441"/>
      <c r="AO9" s="441"/>
      <c r="AP9" s="441"/>
      <c r="AQ9" s="441"/>
      <c r="AR9" s="441"/>
      <c r="AS9" s="441"/>
      <c r="AT9" s="441"/>
      <c r="AU9" s="441"/>
      <c r="AV9" s="441"/>
      <c r="AW9" s="441"/>
      <c r="AX9" s="441"/>
      <c r="AY9" s="441"/>
      <c r="AZ9" s="441"/>
      <c r="BA9" s="441"/>
      <c r="BB9" s="441"/>
      <c r="BC9" s="441"/>
      <c r="BD9" s="441"/>
      <c r="BE9" s="441"/>
      <c r="BF9" s="441"/>
      <c r="BG9" s="441"/>
      <c r="BH9" s="441"/>
      <c r="BI9" s="441"/>
      <c r="BJ9" s="441"/>
      <c r="BK9" s="441"/>
      <c r="BL9" s="441"/>
      <c r="BM9" s="441"/>
      <c r="BN9" s="441"/>
      <c r="BO9" s="86"/>
      <c r="BP9" s="439"/>
      <c r="BQ9" s="439"/>
      <c r="BR9" s="439"/>
      <c r="BS9" s="439"/>
      <c r="BT9" s="439"/>
      <c r="BU9" s="439"/>
      <c r="BV9" s="439"/>
      <c r="BW9" s="439"/>
      <c r="BX9" s="439"/>
      <c r="BY9" s="439"/>
      <c r="BZ9" s="439"/>
      <c r="CA9" s="439"/>
      <c r="CB9" s="439"/>
      <c r="CC9" s="439"/>
      <c r="CD9" s="439"/>
      <c r="CE9" s="439"/>
      <c r="CF9" s="439"/>
      <c r="CG9" s="439"/>
      <c r="CH9" s="439"/>
      <c r="CI9" s="439"/>
      <c r="CJ9" s="439"/>
      <c r="CK9" s="439"/>
      <c r="CL9" s="439"/>
      <c r="CM9" s="439"/>
      <c r="CN9" s="439"/>
      <c r="CO9" s="439"/>
      <c r="CP9" s="439"/>
      <c r="CQ9" s="439"/>
      <c r="CR9" s="439"/>
      <c r="CS9" s="439"/>
      <c r="CT9" s="439"/>
      <c r="CU9" s="439"/>
      <c r="CV9" s="439"/>
      <c r="CW9" s="439"/>
      <c r="CX9" s="439"/>
      <c r="CY9" s="439"/>
      <c r="CZ9" s="439"/>
      <c r="DA9" s="439"/>
    </row>
    <row r="10" spans="1:105" s="87" customFormat="1" ht="12.75" x14ac:dyDescent="0.2">
      <c r="A10" s="458"/>
      <c r="B10" s="458"/>
      <c r="C10" s="458"/>
      <c r="D10" s="458"/>
      <c r="E10" s="458"/>
      <c r="F10" s="442"/>
      <c r="G10" s="443"/>
      <c r="H10" s="443"/>
      <c r="I10" s="443"/>
      <c r="J10" s="443"/>
      <c r="K10" s="443"/>
      <c r="L10" s="443"/>
      <c r="M10" s="443"/>
      <c r="N10" s="443"/>
      <c r="O10" s="456"/>
      <c r="P10" s="459"/>
      <c r="Q10" s="459"/>
      <c r="R10" s="459"/>
      <c r="S10" s="460"/>
      <c r="T10" s="85"/>
      <c r="U10" s="441"/>
      <c r="V10" s="441"/>
      <c r="W10" s="441"/>
      <c r="X10" s="441"/>
      <c r="Y10" s="441"/>
      <c r="Z10" s="441"/>
      <c r="AA10" s="441"/>
      <c r="AB10" s="441"/>
      <c r="AC10" s="441"/>
      <c r="AD10" s="441"/>
      <c r="AE10" s="441"/>
      <c r="AF10" s="441"/>
      <c r="AG10" s="441"/>
      <c r="AH10" s="441"/>
      <c r="AI10" s="441"/>
      <c r="AJ10" s="441"/>
      <c r="AK10" s="441"/>
      <c r="AL10" s="441"/>
      <c r="AM10" s="441"/>
      <c r="AN10" s="441"/>
      <c r="AO10" s="441"/>
      <c r="AP10" s="441"/>
      <c r="AQ10" s="441"/>
      <c r="AR10" s="441"/>
      <c r="AS10" s="441"/>
      <c r="AT10" s="441"/>
      <c r="AU10" s="441"/>
      <c r="AV10" s="441"/>
      <c r="AW10" s="441"/>
      <c r="AX10" s="441"/>
      <c r="AY10" s="441"/>
      <c r="AZ10" s="441"/>
      <c r="BA10" s="441"/>
      <c r="BB10" s="441"/>
      <c r="BC10" s="441"/>
      <c r="BD10" s="441"/>
      <c r="BE10" s="441"/>
      <c r="BF10" s="441"/>
      <c r="BG10" s="441"/>
      <c r="BH10" s="441"/>
      <c r="BI10" s="441"/>
      <c r="BJ10" s="441"/>
      <c r="BK10" s="441"/>
      <c r="BL10" s="441"/>
      <c r="BM10" s="441"/>
      <c r="BN10" s="441"/>
      <c r="BO10" s="86"/>
      <c r="BP10" s="439"/>
      <c r="BQ10" s="439"/>
      <c r="BR10" s="439"/>
      <c r="BS10" s="439"/>
      <c r="BT10" s="439"/>
      <c r="BU10" s="439"/>
      <c r="BV10" s="439"/>
      <c r="BW10" s="439"/>
      <c r="BX10" s="439"/>
      <c r="BY10" s="439"/>
      <c r="BZ10" s="439"/>
      <c r="CA10" s="439"/>
      <c r="CB10" s="439"/>
      <c r="CC10" s="439"/>
      <c r="CD10" s="439"/>
      <c r="CE10" s="439"/>
      <c r="CF10" s="439"/>
      <c r="CG10" s="439"/>
      <c r="CH10" s="439"/>
      <c r="CI10" s="439"/>
      <c r="CJ10" s="439"/>
      <c r="CK10" s="439"/>
      <c r="CL10" s="439"/>
      <c r="CM10" s="439"/>
      <c r="CN10" s="439"/>
      <c r="CO10" s="439"/>
      <c r="CP10" s="439"/>
      <c r="CQ10" s="439"/>
      <c r="CR10" s="439"/>
      <c r="CS10" s="439"/>
      <c r="CT10" s="439"/>
      <c r="CU10" s="439"/>
      <c r="CV10" s="439"/>
      <c r="CW10" s="439"/>
      <c r="CX10" s="439"/>
      <c r="CY10" s="439"/>
      <c r="CZ10" s="439"/>
      <c r="DA10" s="439"/>
    </row>
    <row r="11" spans="1:105" s="87" customFormat="1" ht="12.75" x14ac:dyDescent="0.2">
      <c r="A11" s="458"/>
      <c r="B11" s="458"/>
      <c r="C11" s="458"/>
      <c r="D11" s="458"/>
      <c r="E11" s="458"/>
      <c r="F11" s="442"/>
      <c r="G11" s="443"/>
      <c r="H11" s="443"/>
      <c r="I11" s="443"/>
      <c r="J11" s="443"/>
      <c r="K11" s="443"/>
      <c r="L11" s="443"/>
      <c r="M11" s="443"/>
      <c r="N11" s="443"/>
      <c r="O11" s="456"/>
      <c r="P11" s="459"/>
      <c r="Q11" s="459"/>
      <c r="R11" s="459"/>
      <c r="S11" s="460"/>
      <c r="T11" s="85"/>
      <c r="U11" s="441"/>
      <c r="V11" s="441"/>
      <c r="W11" s="441"/>
      <c r="X11" s="441"/>
      <c r="Y11" s="441"/>
      <c r="Z11" s="441"/>
      <c r="AA11" s="441"/>
      <c r="AB11" s="441"/>
      <c r="AC11" s="441"/>
      <c r="AD11" s="441"/>
      <c r="AE11" s="441"/>
      <c r="AF11" s="441"/>
      <c r="AG11" s="441"/>
      <c r="AH11" s="441"/>
      <c r="AI11" s="441"/>
      <c r="AJ11" s="441"/>
      <c r="AK11" s="441"/>
      <c r="AL11" s="441"/>
      <c r="AM11" s="441"/>
      <c r="AN11" s="441"/>
      <c r="AO11" s="441"/>
      <c r="AP11" s="441"/>
      <c r="AQ11" s="441"/>
      <c r="AR11" s="441"/>
      <c r="AS11" s="441"/>
      <c r="AT11" s="441"/>
      <c r="AU11" s="441"/>
      <c r="AV11" s="441"/>
      <c r="AW11" s="441"/>
      <c r="AX11" s="441"/>
      <c r="AY11" s="441"/>
      <c r="AZ11" s="441"/>
      <c r="BA11" s="441"/>
      <c r="BB11" s="441"/>
      <c r="BC11" s="441"/>
      <c r="BD11" s="441"/>
      <c r="BE11" s="441"/>
      <c r="BF11" s="441"/>
      <c r="BG11" s="441"/>
      <c r="BH11" s="441"/>
      <c r="BI11" s="441"/>
      <c r="BJ11" s="441"/>
      <c r="BK11" s="441"/>
      <c r="BL11" s="441"/>
      <c r="BM11" s="441"/>
      <c r="BN11" s="441"/>
      <c r="BO11" s="86"/>
      <c r="BP11" s="439"/>
      <c r="BQ11" s="439"/>
      <c r="BR11" s="439"/>
      <c r="BS11" s="439"/>
      <c r="BT11" s="439"/>
      <c r="BU11" s="439"/>
      <c r="BV11" s="439"/>
      <c r="BW11" s="439"/>
      <c r="BX11" s="439"/>
      <c r="BY11" s="439"/>
      <c r="BZ11" s="439"/>
      <c r="CA11" s="439"/>
      <c r="CB11" s="439"/>
      <c r="CC11" s="439"/>
      <c r="CD11" s="439"/>
      <c r="CE11" s="439"/>
      <c r="CF11" s="439"/>
      <c r="CG11" s="439"/>
      <c r="CH11" s="439"/>
      <c r="CI11" s="439"/>
      <c r="CJ11" s="439"/>
      <c r="CK11" s="439"/>
      <c r="CL11" s="439"/>
      <c r="CM11" s="439"/>
      <c r="CN11" s="439"/>
      <c r="CO11" s="439"/>
      <c r="CP11" s="439"/>
      <c r="CQ11" s="439"/>
      <c r="CR11" s="439"/>
      <c r="CS11" s="439"/>
      <c r="CT11" s="439"/>
      <c r="CU11" s="439"/>
      <c r="CV11" s="439"/>
      <c r="CW11" s="439"/>
      <c r="CX11" s="439"/>
      <c r="CY11" s="439"/>
      <c r="CZ11" s="439"/>
      <c r="DA11" s="439"/>
    </row>
    <row r="12" spans="1:105" s="87" customFormat="1" ht="12.75" x14ac:dyDescent="0.2">
      <c r="A12" s="458"/>
      <c r="B12" s="458"/>
      <c r="C12" s="458"/>
      <c r="D12" s="458"/>
      <c r="E12" s="458"/>
      <c r="F12" s="442"/>
      <c r="G12" s="443"/>
      <c r="H12" s="443"/>
      <c r="I12" s="443"/>
      <c r="J12" s="443"/>
      <c r="K12" s="443"/>
      <c r="L12" s="443"/>
      <c r="M12" s="443"/>
      <c r="N12" s="443"/>
      <c r="O12" s="456"/>
      <c r="P12" s="459"/>
      <c r="Q12" s="459"/>
      <c r="R12" s="459"/>
      <c r="S12" s="460"/>
      <c r="T12" s="85"/>
      <c r="U12" s="441"/>
      <c r="V12" s="441"/>
      <c r="W12" s="441"/>
      <c r="X12" s="441"/>
      <c r="Y12" s="441"/>
      <c r="Z12" s="441"/>
      <c r="AA12" s="441"/>
      <c r="AB12" s="441"/>
      <c r="AC12" s="441"/>
      <c r="AD12" s="441"/>
      <c r="AE12" s="441"/>
      <c r="AF12" s="441"/>
      <c r="AG12" s="441"/>
      <c r="AH12" s="441"/>
      <c r="AI12" s="441"/>
      <c r="AJ12" s="441"/>
      <c r="AK12" s="441"/>
      <c r="AL12" s="441"/>
      <c r="AM12" s="441"/>
      <c r="AN12" s="441"/>
      <c r="AO12" s="441"/>
      <c r="AP12" s="441"/>
      <c r="AQ12" s="441"/>
      <c r="AR12" s="441"/>
      <c r="AS12" s="441"/>
      <c r="AT12" s="441"/>
      <c r="AU12" s="441"/>
      <c r="AV12" s="441"/>
      <c r="AW12" s="441"/>
      <c r="AX12" s="441"/>
      <c r="AY12" s="441"/>
      <c r="AZ12" s="441"/>
      <c r="BA12" s="441"/>
      <c r="BB12" s="441"/>
      <c r="BC12" s="441"/>
      <c r="BD12" s="441"/>
      <c r="BE12" s="441"/>
      <c r="BF12" s="441"/>
      <c r="BG12" s="441"/>
      <c r="BH12" s="441"/>
      <c r="BI12" s="441"/>
      <c r="BJ12" s="441"/>
      <c r="BK12" s="441"/>
      <c r="BL12" s="441"/>
      <c r="BM12" s="441"/>
      <c r="BN12" s="441"/>
      <c r="BO12" s="86"/>
      <c r="BP12" s="439"/>
      <c r="BQ12" s="439"/>
      <c r="BR12" s="439"/>
      <c r="BS12" s="439"/>
      <c r="BT12" s="439"/>
      <c r="BU12" s="439"/>
      <c r="BV12" s="439"/>
      <c r="BW12" s="439"/>
      <c r="BX12" s="439"/>
      <c r="BY12" s="439"/>
      <c r="BZ12" s="439"/>
      <c r="CA12" s="439"/>
      <c r="CB12" s="439"/>
      <c r="CC12" s="439"/>
      <c r="CD12" s="439"/>
      <c r="CE12" s="439"/>
      <c r="CF12" s="439"/>
      <c r="CG12" s="439"/>
      <c r="CH12" s="439"/>
      <c r="CI12" s="439"/>
      <c r="CJ12" s="439"/>
      <c r="CK12" s="439"/>
      <c r="CL12" s="439"/>
      <c r="CM12" s="439"/>
      <c r="CN12" s="439"/>
      <c r="CO12" s="439"/>
      <c r="CP12" s="439"/>
      <c r="CQ12" s="439"/>
      <c r="CR12" s="439"/>
      <c r="CS12" s="439"/>
      <c r="CT12" s="439"/>
      <c r="CU12" s="439"/>
      <c r="CV12" s="439"/>
      <c r="CW12" s="439"/>
      <c r="CX12" s="439"/>
      <c r="CY12" s="439"/>
      <c r="CZ12" s="439"/>
      <c r="DA12" s="439"/>
    </row>
    <row r="13" spans="1:105" s="87" customFormat="1" ht="12.75" x14ac:dyDescent="0.2">
      <c r="A13" s="458"/>
      <c r="B13" s="458"/>
      <c r="C13" s="458"/>
      <c r="D13" s="458"/>
      <c r="E13" s="458"/>
      <c r="F13" s="442"/>
      <c r="G13" s="443"/>
      <c r="H13" s="443"/>
      <c r="I13" s="443"/>
      <c r="J13" s="443"/>
      <c r="K13" s="443"/>
      <c r="L13" s="443"/>
      <c r="M13" s="443"/>
      <c r="N13" s="443"/>
      <c r="O13" s="456"/>
      <c r="P13" s="459"/>
      <c r="Q13" s="459"/>
      <c r="R13" s="459"/>
      <c r="S13" s="460"/>
      <c r="T13" s="85"/>
      <c r="U13" s="441"/>
      <c r="V13" s="441"/>
      <c r="W13" s="441"/>
      <c r="X13" s="441"/>
      <c r="Y13" s="441"/>
      <c r="Z13" s="441"/>
      <c r="AA13" s="441"/>
      <c r="AB13" s="441"/>
      <c r="AC13" s="441"/>
      <c r="AD13" s="441"/>
      <c r="AE13" s="441"/>
      <c r="AF13" s="441"/>
      <c r="AG13" s="441"/>
      <c r="AH13" s="441"/>
      <c r="AI13" s="441"/>
      <c r="AJ13" s="441"/>
      <c r="AK13" s="441"/>
      <c r="AL13" s="441"/>
      <c r="AM13" s="441"/>
      <c r="AN13" s="441"/>
      <c r="AO13" s="441"/>
      <c r="AP13" s="441"/>
      <c r="AQ13" s="441"/>
      <c r="AR13" s="441"/>
      <c r="AS13" s="441"/>
      <c r="AT13" s="441"/>
      <c r="AU13" s="441"/>
      <c r="AV13" s="441"/>
      <c r="AW13" s="441"/>
      <c r="AX13" s="441"/>
      <c r="AY13" s="441"/>
      <c r="AZ13" s="441"/>
      <c r="BA13" s="441"/>
      <c r="BB13" s="441"/>
      <c r="BC13" s="441"/>
      <c r="BD13" s="441"/>
      <c r="BE13" s="441"/>
      <c r="BF13" s="441"/>
      <c r="BG13" s="441"/>
      <c r="BH13" s="441"/>
      <c r="BI13" s="441"/>
      <c r="BJ13" s="441"/>
      <c r="BK13" s="441"/>
      <c r="BL13" s="441"/>
      <c r="BM13" s="441"/>
      <c r="BN13" s="441"/>
      <c r="BO13" s="86"/>
      <c r="BP13" s="439"/>
      <c r="BQ13" s="439"/>
      <c r="BR13" s="439"/>
      <c r="BS13" s="439"/>
      <c r="BT13" s="439"/>
      <c r="BU13" s="439"/>
      <c r="BV13" s="439"/>
      <c r="BW13" s="439"/>
      <c r="BX13" s="439"/>
      <c r="BY13" s="439"/>
      <c r="BZ13" s="439"/>
      <c r="CA13" s="439"/>
      <c r="CB13" s="439"/>
      <c r="CC13" s="439"/>
      <c r="CD13" s="439"/>
      <c r="CE13" s="439"/>
      <c r="CF13" s="439"/>
      <c r="CG13" s="439"/>
      <c r="CH13" s="439"/>
      <c r="CI13" s="439"/>
      <c r="CJ13" s="439"/>
      <c r="CK13" s="439"/>
      <c r="CL13" s="439"/>
      <c r="CM13" s="439"/>
      <c r="CN13" s="439"/>
      <c r="CO13" s="439"/>
      <c r="CP13" s="439"/>
      <c r="CQ13" s="439"/>
      <c r="CR13" s="439"/>
      <c r="CS13" s="439"/>
      <c r="CT13" s="439"/>
      <c r="CU13" s="439"/>
      <c r="CV13" s="439"/>
      <c r="CW13" s="439"/>
      <c r="CX13" s="439"/>
      <c r="CY13" s="439"/>
      <c r="CZ13" s="439"/>
      <c r="DA13" s="439"/>
    </row>
    <row r="14" spans="1:105" s="87" customFormat="1" ht="12.75" x14ac:dyDescent="0.2">
      <c r="A14" s="458"/>
      <c r="B14" s="458"/>
      <c r="C14" s="458"/>
      <c r="D14" s="458"/>
      <c r="E14" s="458"/>
      <c r="F14" s="442"/>
      <c r="G14" s="443"/>
      <c r="H14" s="443"/>
      <c r="I14" s="443"/>
      <c r="J14" s="443"/>
      <c r="K14" s="443"/>
      <c r="L14" s="443"/>
      <c r="M14" s="443"/>
      <c r="N14" s="443"/>
      <c r="O14" s="456"/>
      <c r="P14" s="459"/>
      <c r="Q14" s="459"/>
      <c r="R14" s="459"/>
      <c r="S14" s="460"/>
      <c r="T14" s="85"/>
      <c r="U14" s="441"/>
      <c r="V14" s="441"/>
      <c r="W14" s="441"/>
      <c r="X14" s="441"/>
      <c r="Y14" s="441"/>
      <c r="Z14" s="441"/>
      <c r="AA14" s="441"/>
      <c r="AB14" s="441"/>
      <c r="AC14" s="441"/>
      <c r="AD14" s="441"/>
      <c r="AE14" s="441"/>
      <c r="AF14" s="441"/>
      <c r="AG14" s="441"/>
      <c r="AH14" s="441"/>
      <c r="AI14" s="441"/>
      <c r="AJ14" s="441"/>
      <c r="AK14" s="441"/>
      <c r="AL14" s="441"/>
      <c r="AM14" s="441"/>
      <c r="AN14" s="441"/>
      <c r="AO14" s="441"/>
      <c r="AP14" s="441"/>
      <c r="AQ14" s="441"/>
      <c r="AR14" s="441"/>
      <c r="AS14" s="441"/>
      <c r="AT14" s="441"/>
      <c r="AU14" s="441"/>
      <c r="AV14" s="441"/>
      <c r="AW14" s="441"/>
      <c r="AX14" s="441"/>
      <c r="AY14" s="441"/>
      <c r="AZ14" s="441"/>
      <c r="BA14" s="441"/>
      <c r="BB14" s="441"/>
      <c r="BC14" s="441"/>
      <c r="BD14" s="441"/>
      <c r="BE14" s="441"/>
      <c r="BF14" s="441"/>
      <c r="BG14" s="441"/>
      <c r="BH14" s="441"/>
      <c r="BI14" s="441"/>
      <c r="BJ14" s="441"/>
      <c r="BK14" s="441"/>
      <c r="BL14" s="441"/>
      <c r="BM14" s="441"/>
      <c r="BN14" s="441"/>
      <c r="BO14" s="86"/>
      <c r="BP14" s="439"/>
      <c r="BQ14" s="439"/>
      <c r="BR14" s="439"/>
      <c r="BS14" s="439"/>
      <c r="BT14" s="439"/>
      <c r="BU14" s="439"/>
      <c r="BV14" s="439"/>
      <c r="BW14" s="439"/>
      <c r="BX14" s="439"/>
      <c r="BY14" s="439"/>
      <c r="BZ14" s="439"/>
      <c r="CA14" s="439"/>
      <c r="CB14" s="439"/>
      <c r="CC14" s="439"/>
      <c r="CD14" s="439"/>
      <c r="CE14" s="439"/>
      <c r="CF14" s="439"/>
      <c r="CG14" s="439"/>
      <c r="CH14" s="439"/>
      <c r="CI14" s="439"/>
      <c r="CJ14" s="439"/>
      <c r="CK14" s="439"/>
      <c r="CL14" s="439"/>
      <c r="CM14" s="439"/>
      <c r="CN14" s="439"/>
      <c r="CO14" s="439"/>
      <c r="CP14" s="439"/>
      <c r="CQ14" s="439"/>
      <c r="CR14" s="439"/>
      <c r="CS14" s="439"/>
      <c r="CT14" s="439"/>
      <c r="CU14" s="439"/>
      <c r="CV14" s="439"/>
      <c r="CW14" s="439"/>
      <c r="CX14" s="439"/>
      <c r="CY14" s="439"/>
      <c r="CZ14" s="439"/>
      <c r="DA14" s="439"/>
    </row>
    <row r="15" spans="1:105" s="87" customFormat="1" ht="12.75" x14ac:dyDescent="0.2">
      <c r="A15" s="458"/>
      <c r="B15" s="458"/>
      <c r="C15" s="458"/>
      <c r="D15" s="458"/>
      <c r="E15" s="458"/>
      <c r="F15" s="442"/>
      <c r="G15" s="443"/>
      <c r="H15" s="443"/>
      <c r="I15" s="443"/>
      <c r="J15" s="443"/>
      <c r="K15" s="443"/>
      <c r="L15" s="443"/>
      <c r="M15" s="443"/>
      <c r="N15" s="443"/>
      <c r="O15" s="456"/>
      <c r="P15" s="459"/>
      <c r="Q15" s="459"/>
      <c r="R15" s="459"/>
      <c r="S15" s="460"/>
      <c r="T15" s="85"/>
      <c r="U15" s="441"/>
      <c r="V15" s="441"/>
      <c r="W15" s="441"/>
      <c r="X15" s="441"/>
      <c r="Y15" s="441"/>
      <c r="Z15" s="441"/>
      <c r="AA15" s="441"/>
      <c r="AB15" s="441"/>
      <c r="AC15" s="441"/>
      <c r="AD15" s="441"/>
      <c r="AE15" s="441"/>
      <c r="AF15" s="441"/>
      <c r="AG15" s="441"/>
      <c r="AH15" s="441"/>
      <c r="AI15" s="441"/>
      <c r="AJ15" s="441"/>
      <c r="AK15" s="441"/>
      <c r="AL15" s="441"/>
      <c r="AM15" s="441"/>
      <c r="AN15" s="441"/>
      <c r="AO15" s="441"/>
      <c r="AP15" s="441"/>
      <c r="AQ15" s="441"/>
      <c r="AR15" s="441"/>
      <c r="AS15" s="441"/>
      <c r="AT15" s="441"/>
      <c r="AU15" s="441"/>
      <c r="AV15" s="441"/>
      <c r="AW15" s="441"/>
      <c r="AX15" s="441"/>
      <c r="AY15" s="441"/>
      <c r="AZ15" s="441"/>
      <c r="BA15" s="441"/>
      <c r="BB15" s="441"/>
      <c r="BC15" s="441"/>
      <c r="BD15" s="441"/>
      <c r="BE15" s="441"/>
      <c r="BF15" s="441"/>
      <c r="BG15" s="441"/>
      <c r="BH15" s="441"/>
      <c r="BI15" s="441"/>
      <c r="BJ15" s="441"/>
      <c r="BK15" s="441"/>
      <c r="BL15" s="441"/>
      <c r="BM15" s="441"/>
      <c r="BN15" s="441"/>
      <c r="BO15" s="86"/>
      <c r="BP15" s="439"/>
      <c r="BQ15" s="439"/>
      <c r="BR15" s="439"/>
      <c r="BS15" s="439"/>
      <c r="BT15" s="439"/>
      <c r="BU15" s="439"/>
      <c r="BV15" s="439"/>
      <c r="BW15" s="439"/>
      <c r="BX15" s="439"/>
      <c r="BY15" s="439"/>
      <c r="BZ15" s="439"/>
      <c r="CA15" s="439"/>
      <c r="CB15" s="439"/>
      <c r="CC15" s="439"/>
      <c r="CD15" s="439"/>
      <c r="CE15" s="439"/>
      <c r="CF15" s="439"/>
      <c r="CG15" s="439"/>
      <c r="CH15" s="439"/>
      <c r="CI15" s="439"/>
      <c r="CJ15" s="439"/>
      <c r="CK15" s="439"/>
      <c r="CL15" s="439"/>
      <c r="CM15" s="439"/>
      <c r="CN15" s="439"/>
      <c r="CO15" s="439"/>
      <c r="CP15" s="439"/>
      <c r="CQ15" s="439"/>
      <c r="CR15" s="439"/>
      <c r="CS15" s="439"/>
      <c r="CT15" s="439"/>
      <c r="CU15" s="439"/>
      <c r="CV15" s="439"/>
      <c r="CW15" s="439"/>
      <c r="CX15" s="439"/>
      <c r="CY15" s="439"/>
      <c r="CZ15" s="439"/>
      <c r="DA15" s="439"/>
    </row>
    <row r="16" spans="1:105" s="87" customFormat="1" ht="12.75" x14ac:dyDescent="0.2">
      <c r="A16" s="458"/>
      <c r="B16" s="458"/>
      <c r="C16" s="458"/>
      <c r="D16" s="458"/>
      <c r="E16" s="458"/>
      <c r="F16" s="442"/>
      <c r="G16" s="443"/>
      <c r="H16" s="443"/>
      <c r="I16" s="443"/>
      <c r="J16" s="443"/>
      <c r="K16" s="443"/>
      <c r="L16" s="443"/>
      <c r="M16" s="443"/>
      <c r="N16" s="443"/>
      <c r="O16" s="456"/>
      <c r="P16" s="459"/>
      <c r="Q16" s="459"/>
      <c r="R16" s="459"/>
      <c r="S16" s="460"/>
      <c r="T16" s="85"/>
      <c r="U16" s="441"/>
      <c r="V16" s="441"/>
      <c r="W16" s="441"/>
      <c r="X16" s="441"/>
      <c r="Y16" s="441"/>
      <c r="Z16" s="441"/>
      <c r="AA16" s="441"/>
      <c r="AB16" s="441"/>
      <c r="AC16" s="441"/>
      <c r="AD16" s="441"/>
      <c r="AE16" s="441"/>
      <c r="AF16" s="441"/>
      <c r="AG16" s="441"/>
      <c r="AH16" s="441"/>
      <c r="AI16" s="441"/>
      <c r="AJ16" s="441"/>
      <c r="AK16" s="441"/>
      <c r="AL16" s="441"/>
      <c r="AM16" s="441"/>
      <c r="AN16" s="441"/>
      <c r="AO16" s="441"/>
      <c r="AP16" s="441"/>
      <c r="AQ16" s="441"/>
      <c r="AR16" s="441"/>
      <c r="AS16" s="441"/>
      <c r="AT16" s="441"/>
      <c r="AU16" s="441"/>
      <c r="AV16" s="441"/>
      <c r="AW16" s="441"/>
      <c r="AX16" s="441"/>
      <c r="AY16" s="441"/>
      <c r="AZ16" s="441"/>
      <c r="BA16" s="441"/>
      <c r="BB16" s="441"/>
      <c r="BC16" s="441"/>
      <c r="BD16" s="441"/>
      <c r="BE16" s="441"/>
      <c r="BF16" s="441"/>
      <c r="BG16" s="441"/>
      <c r="BH16" s="441"/>
      <c r="BI16" s="441"/>
      <c r="BJ16" s="441"/>
      <c r="BK16" s="441"/>
      <c r="BL16" s="441"/>
      <c r="BM16" s="441"/>
      <c r="BN16" s="441"/>
      <c r="BO16" s="86"/>
      <c r="BP16" s="439"/>
      <c r="BQ16" s="439"/>
      <c r="BR16" s="439"/>
      <c r="BS16" s="439"/>
      <c r="BT16" s="439"/>
      <c r="BU16" s="439"/>
      <c r="BV16" s="439"/>
      <c r="BW16" s="439"/>
      <c r="BX16" s="439"/>
      <c r="BY16" s="439"/>
      <c r="BZ16" s="439"/>
      <c r="CA16" s="439"/>
      <c r="CB16" s="439"/>
      <c r="CC16" s="439"/>
      <c r="CD16" s="439"/>
      <c r="CE16" s="439"/>
      <c r="CF16" s="439"/>
      <c r="CG16" s="439"/>
      <c r="CH16" s="439"/>
      <c r="CI16" s="439"/>
      <c r="CJ16" s="439"/>
      <c r="CK16" s="439"/>
      <c r="CL16" s="439"/>
      <c r="CM16" s="439"/>
      <c r="CN16" s="439"/>
      <c r="CO16" s="439"/>
      <c r="CP16" s="439"/>
      <c r="CQ16" s="439"/>
      <c r="CR16" s="439"/>
      <c r="CS16" s="439"/>
      <c r="CT16" s="439"/>
      <c r="CU16" s="439"/>
      <c r="CV16" s="439"/>
      <c r="CW16" s="439"/>
      <c r="CX16" s="439"/>
      <c r="CY16" s="439"/>
      <c r="CZ16" s="439"/>
      <c r="DA16" s="439"/>
    </row>
    <row r="17" spans="1:105" s="87" customFormat="1" ht="12.75" x14ac:dyDescent="0.2">
      <c r="A17" s="458"/>
      <c r="B17" s="458"/>
      <c r="C17" s="458"/>
      <c r="D17" s="458"/>
      <c r="E17" s="458"/>
      <c r="F17" s="442"/>
      <c r="G17" s="443"/>
      <c r="H17" s="443"/>
      <c r="I17" s="443"/>
      <c r="J17" s="443"/>
      <c r="K17" s="443"/>
      <c r="L17" s="443"/>
      <c r="M17" s="443"/>
      <c r="N17" s="443"/>
      <c r="O17" s="456"/>
      <c r="P17" s="459"/>
      <c r="Q17" s="459"/>
      <c r="R17" s="459"/>
      <c r="S17" s="460"/>
      <c r="T17" s="85"/>
      <c r="U17" s="441"/>
      <c r="V17" s="441"/>
      <c r="W17" s="441"/>
      <c r="X17" s="441"/>
      <c r="Y17" s="441"/>
      <c r="Z17" s="441"/>
      <c r="AA17" s="441"/>
      <c r="AB17" s="441"/>
      <c r="AC17" s="441"/>
      <c r="AD17" s="441"/>
      <c r="AE17" s="441"/>
      <c r="AF17" s="441"/>
      <c r="AG17" s="441"/>
      <c r="AH17" s="441"/>
      <c r="AI17" s="441"/>
      <c r="AJ17" s="441"/>
      <c r="AK17" s="441"/>
      <c r="AL17" s="441"/>
      <c r="AM17" s="441"/>
      <c r="AN17" s="441"/>
      <c r="AO17" s="441"/>
      <c r="AP17" s="441"/>
      <c r="AQ17" s="441"/>
      <c r="AR17" s="441"/>
      <c r="AS17" s="441"/>
      <c r="AT17" s="441"/>
      <c r="AU17" s="441"/>
      <c r="AV17" s="441"/>
      <c r="AW17" s="441"/>
      <c r="AX17" s="441"/>
      <c r="AY17" s="441"/>
      <c r="AZ17" s="441"/>
      <c r="BA17" s="441"/>
      <c r="BB17" s="441"/>
      <c r="BC17" s="441"/>
      <c r="BD17" s="441"/>
      <c r="BE17" s="441"/>
      <c r="BF17" s="441"/>
      <c r="BG17" s="441"/>
      <c r="BH17" s="441"/>
      <c r="BI17" s="441"/>
      <c r="BJ17" s="441"/>
      <c r="BK17" s="441"/>
      <c r="BL17" s="441"/>
      <c r="BM17" s="441"/>
      <c r="BN17" s="441"/>
      <c r="BO17" s="86"/>
      <c r="BP17" s="439"/>
      <c r="BQ17" s="439"/>
      <c r="BR17" s="439"/>
      <c r="BS17" s="439"/>
      <c r="BT17" s="439"/>
      <c r="BU17" s="439"/>
      <c r="BV17" s="439"/>
      <c r="BW17" s="439"/>
      <c r="BX17" s="439"/>
      <c r="BY17" s="439"/>
      <c r="BZ17" s="439"/>
      <c r="CA17" s="439"/>
      <c r="CB17" s="439"/>
      <c r="CC17" s="439"/>
      <c r="CD17" s="439"/>
      <c r="CE17" s="439"/>
      <c r="CF17" s="439"/>
      <c r="CG17" s="439"/>
      <c r="CH17" s="439"/>
      <c r="CI17" s="439"/>
      <c r="CJ17" s="439"/>
      <c r="CK17" s="439"/>
      <c r="CL17" s="439"/>
      <c r="CM17" s="439"/>
      <c r="CN17" s="439"/>
      <c r="CO17" s="439"/>
      <c r="CP17" s="439"/>
      <c r="CQ17" s="439"/>
      <c r="CR17" s="439"/>
      <c r="CS17" s="439"/>
      <c r="CT17" s="439"/>
      <c r="CU17" s="439"/>
      <c r="CV17" s="439"/>
      <c r="CW17" s="439"/>
      <c r="CX17" s="439"/>
      <c r="CY17" s="439"/>
      <c r="CZ17" s="439"/>
      <c r="DA17" s="439"/>
    </row>
    <row r="18" spans="1:105" s="87" customFormat="1" ht="12.75" x14ac:dyDescent="0.2">
      <c r="A18" s="458"/>
      <c r="B18" s="458"/>
      <c r="C18" s="458"/>
      <c r="D18" s="458"/>
      <c r="E18" s="458"/>
      <c r="F18" s="442"/>
      <c r="G18" s="443"/>
      <c r="H18" s="443"/>
      <c r="I18" s="443"/>
      <c r="J18" s="443"/>
      <c r="K18" s="443"/>
      <c r="L18" s="443"/>
      <c r="M18" s="443"/>
      <c r="N18" s="443"/>
      <c r="O18" s="456"/>
      <c r="P18" s="459"/>
      <c r="Q18" s="459"/>
      <c r="R18" s="459"/>
      <c r="S18" s="460"/>
      <c r="T18" s="85"/>
      <c r="U18" s="441"/>
      <c r="V18" s="441"/>
      <c r="W18" s="441"/>
      <c r="X18" s="441"/>
      <c r="Y18" s="441"/>
      <c r="Z18" s="441"/>
      <c r="AA18" s="441"/>
      <c r="AB18" s="441"/>
      <c r="AC18" s="441"/>
      <c r="AD18" s="441"/>
      <c r="AE18" s="441"/>
      <c r="AF18" s="441"/>
      <c r="AG18" s="441"/>
      <c r="AH18" s="441"/>
      <c r="AI18" s="441"/>
      <c r="AJ18" s="441"/>
      <c r="AK18" s="441"/>
      <c r="AL18" s="441"/>
      <c r="AM18" s="441"/>
      <c r="AN18" s="441"/>
      <c r="AO18" s="441"/>
      <c r="AP18" s="441"/>
      <c r="AQ18" s="441"/>
      <c r="AR18" s="441"/>
      <c r="AS18" s="441"/>
      <c r="AT18" s="441"/>
      <c r="AU18" s="441"/>
      <c r="AV18" s="441"/>
      <c r="AW18" s="441"/>
      <c r="AX18" s="441"/>
      <c r="AY18" s="441"/>
      <c r="AZ18" s="441"/>
      <c r="BA18" s="441"/>
      <c r="BB18" s="441"/>
      <c r="BC18" s="441"/>
      <c r="BD18" s="441"/>
      <c r="BE18" s="441"/>
      <c r="BF18" s="441"/>
      <c r="BG18" s="441"/>
      <c r="BH18" s="441"/>
      <c r="BI18" s="441"/>
      <c r="BJ18" s="441"/>
      <c r="BK18" s="441"/>
      <c r="BL18" s="441"/>
      <c r="BM18" s="441"/>
      <c r="BN18" s="441"/>
      <c r="BO18" s="86"/>
      <c r="BP18" s="439"/>
      <c r="BQ18" s="439"/>
      <c r="BR18" s="439"/>
      <c r="BS18" s="439"/>
      <c r="BT18" s="439"/>
      <c r="BU18" s="439"/>
      <c r="BV18" s="439"/>
      <c r="BW18" s="439"/>
      <c r="BX18" s="439"/>
      <c r="BY18" s="439"/>
      <c r="BZ18" s="439"/>
      <c r="CA18" s="439"/>
      <c r="CB18" s="439"/>
      <c r="CC18" s="439"/>
      <c r="CD18" s="439"/>
      <c r="CE18" s="439"/>
      <c r="CF18" s="439"/>
      <c r="CG18" s="439"/>
      <c r="CH18" s="439"/>
      <c r="CI18" s="439"/>
      <c r="CJ18" s="439"/>
      <c r="CK18" s="439"/>
      <c r="CL18" s="439"/>
      <c r="CM18" s="439"/>
      <c r="CN18" s="439"/>
      <c r="CO18" s="439"/>
      <c r="CP18" s="439"/>
      <c r="CQ18" s="439"/>
      <c r="CR18" s="439"/>
      <c r="CS18" s="439"/>
      <c r="CT18" s="439"/>
      <c r="CU18" s="439"/>
      <c r="CV18" s="439"/>
      <c r="CW18" s="439"/>
      <c r="CX18" s="439"/>
      <c r="CY18" s="439"/>
      <c r="CZ18" s="439"/>
      <c r="DA18" s="439"/>
    </row>
    <row r="19" spans="1:105" s="87" customFormat="1" ht="12.75" x14ac:dyDescent="0.2">
      <c r="A19" s="458"/>
      <c r="B19" s="458"/>
      <c r="C19" s="458"/>
      <c r="D19" s="458"/>
      <c r="E19" s="458"/>
      <c r="F19" s="442"/>
      <c r="G19" s="443"/>
      <c r="H19" s="443"/>
      <c r="I19" s="443"/>
      <c r="J19" s="443"/>
      <c r="K19" s="443"/>
      <c r="L19" s="443"/>
      <c r="M19" s="443"/>
      <c r="N19" s="443"/>
      <c r="O19" s="456"/>
      <c r="P19" s="459"/>
      <c r="Q19" s="459"/>
      <c r="R19" s="459"/>
      <c r="S19" s="460"/>
      <c r="T19" s="85"/>
      <c r="U19" s="441"/>
      <c r="V19" s="441"/>
      <c r="W19" s="441"/>
      <c r="X19" s="441"/>
      <c r="Y19" s="441"/>
      <c r="Z19" s="441"/>
      <c r="AA19" s="441"/>
      <c r="AB19" s="441"/>
      <c r="AC19" s="441"/>
      <c r="AD19" s="441"/>
      <c r="AE19" s="441"/>
      <c r="AF19" s="441"/>
      <c r="AG19" s="441"/>
      <c r="AH19" s="441"/>
      <c r="AI19" s="441"/>
      <c r="AJ19" s="441"/>
      <c r="AK19" s="441"/>
      <c r="AL19" s="441"/>
      <c r="AM19" s="441"/>
      <c r="AN19" s="441"/>
      <c r="AO19" s="441"/>
      <c r="AP19" s="441"/>
      <c r="AQ19" s="441"/>
      <c r="AR19" s="441"/>
      <c r="AS19" s="441"/>
      <c r="AT19" s="441"/>
      <c r="AU19" s="441"/>
      <c r="AV19" s="441"/>
      <c r="AW19" s="441"/>
      <c r="AX19" s="441"/>
      <c r="AY19" s="441"/>
      <c r="AZ19" s="441"/>
      <c r="BA19" s="441"/>
      <c r="BB19" s="441"/>
      <c r="BC19" s="441"/>
      <c r="BD19" s="441"/>
      <c r="BE19" s="441"/>
      <c r="BF19" s="441"/>
      <c r="BG19" s="441"/>
      <c r="BH19" s="441"/>
      <c r="BI19" s="441"/>
      <c r="BJ19" s="441"/>
      <c r="BK19" s="441"/>
      <c r="BL19" s="441"/>
      <c r="BM19" s="441"/>
      <c r="BN19" s="441"/>
      <c r="BO19" s="86"/>
      <c r="BP19" s="439"/>
      <c r="BQ19" s="439"/>
      <c r="BR19" s="439"/>
      <c r="BS19" s="439"/>
      <c r="BT19" s="439"/>
      <c r="BU19" s="439"/>
      <c r="BV19" s="439"/>
      <c r="BW19" s="439"/>
      <c r="BX19" s="439"/>
      <c r="BY19" s="439"/>
      <c r="BZ19" s="439"/>
      <c r="CA19" s="439"/>
      <c r="CB19" s="439"/>
      <c r="CC19" s="439"/>
      <c r="CD19" s="439"/>
      <c r="CE19" s="439"/>
      <c r="CF19" s="439"/>
      <c r="CG19" s="439"/>
      <c r="CH19" s="439"/>
      <c r="CI19" s="439"/>
      <c r="CJ19" s="439"/>
      <c r="CK19" s="439"/>
      <c r="CL19" s="439"/>
      <c r="CM19" s="439"/>
      <c r="CN19" s="439"/>
      <c r="CO19" s="439"/>
      <c r="CP19" s="439"/>
      <c r="CQ19" s="439"/>
      <c r="CR19" s="439"/>
      <c r="CS19" s="439"/>
      <c r="CT19" s="439"/>
      <c r="CU19" s="439"/>
      <c r="CV19" s="439"/>
      <c r="CW19" s="439"/>
      <c r="CX19" s="439"/>
      <c r="CY19" s="439"/>
      <c r="CZ19" s="439"/>
      <c r="DA19" s="439"/>
    </row>
    <row r="20" spans="1:105" s="87" customFormat="1" ht="12.75" x14ac:dyDescent="0.2">
      <c r="A20" s="458"/>
      <c r="B20" s="458"/>
      <c r="C20" s="458"/>
      <c r="D20" s="458"/>
      <c r="E20" s="458"/>
      <c r="F20" s="442"/>
      <c r="G20" s="443"/>
      <c r="H20" s="443"/>
      <c r="I20" s="443"/>
      <c r="J20" s="443"/>
      <c r="K20" s="443"/>
      <c r="L20" s="443"/>
      <c r="M20" s="443"/>
      <c r="N20" s="443"/>
      <c r="O20" s="456"/>
      <c r="P20" s="459"/>
      <c r="Q20" s="459"/>
      <c r="R20" s="459"/>
      <c r="S20" s="460"/>
      <c r="T20" s="85"/>
      <c r="U20" s="441"/>
      <c r="V20" s="441"/>
      <c r="W20" s="441"/>
      <c r="X20" s="441"/>
      <c r="Y20" s="441"/>
      <c r="Z20" s="441"/>
      <c r="AA20" s="441"/>
      <c r="AB20" s="441"/>
      <c r="AC20" s="441"/>
      <c r="AD20" s="441"/>
      <c r="AE20" s="441"/>
      <c r="AF20" s="441"/>
      <c r="AG20" s="441"/>
      <c r="AH20" s="441"/>
      <c r="AI20" s="441"/>
      <c r="AJ20" s="441"/>
      <c r="AK20" s="441"/>
      <c r="AL20" s="441"/>
      <c r="AM20" s="441"/>
      <c r="AN20" s="441"/>
      <c r="AO20" s="441"/>
      <c r="AP20" s="441"/>
      <c r="AQ20" s="441"/>
      <c r="AR20" s="441"/>
      <c r="AS20" s="441"/>
      <c r="AT20" s="441"/>
      <c r="AU20" s="441"/>
      <c r="AV20" s="441"/>
      <c r="AW20" s="441"/>
      <c r="AX20" s="441"/>
      <c r="AY20" s="441"/>
      <c r="AZ20" s="441"/>
      <c r="BA20" s="441"/>
      <c r="BB20" s="441"/>
      <c r="BC20" s="441"/>
      <c r="BD20" s="441"/>
      <c r="BE20" s="441"/>
      <c r="BF20" s="441"/>
      <c r="BG20" s="441"/>
      <c r="BH20" s="441"/>
      <c r="BI20" s="441"/>
      <c r="BJ20" s="441"/>
      <c r="BK20" s="441"/>
      <c r="BL20" s="441"/>
      <c r="BM20" s="441"/>
      <c r="BN20" s="441"/>
      <c r="BO20" s="86"/>
      <c r="BP20" s="439"/>
      <c r="BQ20" s="439"/>
      <c r="BR20" s="439"/>
      <c r="BS20" s="439"/>
      <c r="BT20" s="439"/>
      <c r="BU20" s="439"/>
      <c r="BV20" s="439"/>
      <c r="BW20" s="439"/>
      <c r="BX20" s="439"/>
      <c r="BY20" s="439"/>
      <c r="BZ20" s="439"/>
      <c r="CA20" s="439"/>
      <c r="CB20" s="439"/>
      <c r="CC20" s="439"/>
      <c r="CD20" s="439"/>
      <c r="CE20" s="439"/>
      <c r="CF20" s="439"/>
      <c r="CG20" s="439"/>
      <c r="CH20" s="439"/>
      <c r="CI20" s="439"/>
      <c r="CJ20" s="439"/>
      <c r="CK20" s="439"/>
      <c r="CL20" s="439"/>
      <c r="CM20" s="439"/>
      <c r="CN20" s="439"/>
      <c r="CO20" s="439"/>
      <c r="CP20" s="439"/>
      <c r="CQ20" s="439"/>
      <c r="CR20" s="439"/>
      <c r="CS20" s="439"/>
      <c r="CT20" s="439"/>
      <c r="CU20" s="439"/>
      <c r="CV20" s="439"/>
      <c r="CW20" s="439"/>
      <c r="CX20" s="439"/>
      <c r="CY20" s="439"/>
      <c r="CZ20" s="439"/>
      <c r="DA20" s="439"/>
    </row>
    <row r="21" spans="1:105" s="87" customFormat="1" ht="12.75" x14ac:dyDescent="0.2">
      <c r="A21" s="458"/>
      <c r="B21" s="458"/>
      <c r="C21" s="458"/>
      <c r="D21" s="458"/>
      <c r="E21" s="458"/>
      <c r="F21" s="442"/>
      <c r="G21" s="443"/>
      <c r="H21" s="443"/>
      <c r="I21" s="443"/>
      <c r="J21" s="443"/>
      <c r="K21" s="443"/>
      <c r="L21" s="443"/>
      <c r="M21" s="443"/>
      <c r="N21" s="443"/>
      <c r="O21" s="456"/>
      <c r="P21" s="459"/>
      <c r="Q21" s="459"/>
      <c r="R21" s="459"/>
      <c r="S21" s="460"/>
      <c r="T21" s="85"/>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1"/>
      <c r="AY21" s="441"/>
      <c r="AZ21" s="441"/>
      <c r="BA21" s="441"/>
      <c r="BB21" s="441"/>
      <c r="BC21" s="441"/>
      <c r="BD21" s="441"/>
      <c r="BE21" s="441"/>
      <c r="BF21" s="441"/>
      <c r="BG21" s="441"/>
      <c r="BH21" s="441"/>
      <c r="BI21" s="441"/>
      <c r="BJ21" s="441"/>
      <c r="BK21" s="441"/>
      <c r="BL21" s="441"/>
      <c r="BM21" s="441"/>
      <c r="BN21" s="441"/>
      <c r="BO21" s="86"/>
      <c r="BP21" s="439"/>
      <c r="BQ21" s="439"/>
      <c r="BR21" s="439"/>
      <c r="BS21" s="439"/>
      <c r="BT21" s="439"/>
      <c r="BU21" s="439"/>
      <c r="BV21" s="439"/>
      <c r="BW21" s="439"/>
      <c r="BX21" s="439"/>
      <c r="BY21" s="439"/>
      <c r="BZ21" s="439"/>
      <c r="CA21" s="439"/>
      <c r="CB21" s="439"/>
      <c r="CC21" s="439"/>
      <c r="CD21" s="439"/>
      <c r="CE21" s="439"/>
      <c r="CF21" s="439"/>
      <c r="CG21" s="439"/>
      <c r="CH21" s="439"/>
      <c r="CI21" s="439"/>
      <c r="CJ21" s="439"/>
      <c r="CK21" s="439"/>
      <c r="CL21" s="439"/>
      <c r="CM21" s="439"/>
      <c r="CN21" s="439"/>
      <c r="CO21" s="439"/>
      <c r="CP21" s="439"/>
      <c r="CQ21" s="439"/>
      <c r="CR21" s="439"/>
      <c r="CS21" s="439"/>
      <c r="CT21" s="439"/>
      <c r="CU21" s="439"/>
      <c r="CV21" s="439"/>
      <c r="CW21" s="439"/>
      <c r="CX21" s="439"/>
      <c r="CY21" s="439"/>
      <c r="CZ21" s="439"/>
      <c r="DA21" s="439"/>
    </row>
    <row r="22" spans="1:105" s="87" customFormat="1" ht="12.75" x14ac:dyDescent="0.2">
      <c r="A22" s="458"/>
      <c r="B22" s="458"/>
      <c r="C22" s="458"/>
      <c r="D22" s="458"/>
      <c r="E22" s="458"/>
      <c r="F22" s="442"/>
      <c r="G22" s="443"/>
      <c r="H22" s="443"/>
      <c r="I22" s="443"/>
      <c r="J22" s="443"/>
      <c r="K22" s="443"/>
      <c r="L22" s="443"/>
      <c r="M22" s="443"/>
      <c r="N22" s="443"/>
      <c r="O22" s="456"/>
      <c r="P22" s="459"/>
      <c r="Q22" s="459"/>
      <c r="R22" s="459"/>
      <c r="S22" s="460"/>
      <c r="T22" s="85"/>
      <c r="U22" s="441"/>
      <c r="V22" s="441"/>
      <c r="W22" s="441"/>
      <c r="X22" s="441"/>
      <c r="Y22" s="441"/>
      <c r="Z22" s="441"/>
      <c r="AA22" s="441"/>
      <c r="AB22" s="441"/>
      <c r="AC22" s="441"/>
      <c r="AD22" s="441"/>
      <c r="AE22" s="441"/>
      <c r="AF22" s="441"/>
      <c r="AG22" s="441"/>
      <c r="AH22" s="441"/>
      <c r="AI22" s="441"/>
      <c r="AJ22" s="441"/>
      <c r="AK22" s="441"/>
      <c r="AL22" s="441"/>
      <c r="AM22" s="441"/>
      <c r="AN22" s="441"/>
      <c r="AO22" s="441"/>
      <c r="AP22" s="441"/>
      <c r="AQ22" s="441"/>
      <c r="AR22" s="441"/>
      <c r="AS22" s="441"/>
      <c r="AT22" s="441"/>
      <c r="AU22" s="441"/>
      <c r="AV22" s="441"/>
      <c r="AW22" s="441"/>
      <c r="AX22" s="441"/>
      <c r="AY22" s="441"/>
      <c r="AZ22" s="441"/>
      <c r="BA22" s="441"/>
      <c r="BB22" s="441"/>
      <c r="BC22" s="441"/>
      <c r="BD22" s="441"/>
      <c r="BE22" s="441"/>
      <c r="BF22" s="441"/>
      <c r="BG22" s="441"/>
      <c r="BH22" s="441"/>
      <c r="BI22" s="441"/>
      <c r="BJ22" s="441"/>
      <c r="BK22" s="441"/>
      <c r="BL22" s="441"/>
      <c r="BM22" s="441"/>
      <c r="BN22" s="441"/>
      <c r="BO22" s="86"/>
      <c r="BP22" s="439"/>
      <c r="BQ22" s="439"/>
      <c r="BR22" s="439"/>
      <c r="BS22" s="439"/>
      <c r="BT22" s="439"/>
      <c r="BU22" s="439"/>
      <c r="BV22" s="439"/>
      <c r="BW22" s="439"/>
      <c r="BX22" s="439"/>
      <c r="BY22" s="439"/>
      <c r="BZ22" s="439"/>
      <c r="CA22" s="439"/>
      <c r="CB22" s="439"/>
      <c r="CC22" s="439"/>
      <c r="CD22" s="439"/>
      <c r="CE22" s="439"/>
      <c r="CF22" s="439"/>
      <c r="CG22" s="439"/>
      <c r="CH22" s="439"/>
      <c r="CI22" s="439"/>
      <c r="CJ22" s="439"/>
      <c r="CK22" s="439"/>
      <c r="CL22" s="439"/>
      <c r="CM22" s="439"/>
      <c r="CN22" s="439"/>
      <c r="CO22" s="439"/>
      <c r="CP22" s="439"/>
      <c r="CQ22" s="439"/>
      <c r="CR22" s="439"/>
      <c r="CS22" s="439"/>
      <c r="CT22" s="439"/>
      <c r="CU22" s="439"/>
      <c r="CV22" s="439"/>
      <c r="CW22" s="439"/>
      <c r="CX22" s="439"/>
      <c r="CY22" s="439"/>
      <c r="CZ22" s="439"/>
      <c r="DA22" s="439"/>
    </row>
    <row r="23" spans="1:105" s="87" customFormat="1" ht="12.75" x14ac:dyDescent="0.2">
      <c r="A23" s="458"/>
      <c r="B23" s="458"/>
      <c r="C23" s="458"/>
      <c r="D23" s="458"/>
      <c r="E23" s="458"/>
      <c r="F23" s="442"/>
      <c r="G23" s="443"/>
      <c r="H23" s="443"/>
      <c r="I23" s="443"/>
      <c r="J23" s="443"/>
      <c r="K23" s="443"/>
      <c r="L23" s="443"/>
      <c r="M23" s="443"/>
      <c r="N23" s="443"/>
      <c r="O23" s="456"/>
      <c r="P23" s="459"/>
      <c r="Q23" s="459"/>
      <c r="R23" s="459"/>
      <c r="S23" s="460"/>
      <c r="T23" s="85"/>
      <c r="U23" s="441"/>
      <c r="V23" s="441"/>
      <c r="W23" s="441"/>
      <c r="X23" s="441"/>
      <c r="Y23" s="441"/>
      <c r="Z23" s="441"/>
      <c r="AA23" s="441"/>
      <c r="AB23" s="441"/>
      <c r="AC23" s="441"/>
      <c r="AD23" s="441"/>
      <c r="AE23" s="441"/>
      <c r="AF23" s="441"/>
      <c r="AG23" s="441"/>
      <c r="AH23" s="441"/>
      <c r="AI23" s="441"/>
      <c r="AJ23" s="441"/>
      <c r="AK23" s="441"/>
      <c r="AL23" s="441"/>
      <c r="AM23" s="441"/>
      <c r="AN23" s="441"/>
      <c r="AO23" s="441"/>
      <c r="AP23" s="441"/>
      <c r="AQ23" s="441"/>
      <c r="AR23" s="441"/>
      <c r="AS23" s="441"/>
      <c r="AT23" s="441"/>
      <c r="AU23" s="441"/>
      <c r="AV23" s="441"/>
      <c r="AW23" s="441"/>
      <c r="AX23" s="441"/>
      <c r="AY23" s="441"/>
      <c r="AZ23" s="441"/>
      <c r="BA23" s="441"/>
      <c r="BB23" s="441"/>
      <c r="BC23" s="441"/>
      <c r="BD23" s="441"/>
      <c r="BE23" s="441"/>
      <c r="BF23" s="441"/>
      <c r="BG23" s="441"/>
      <c r="BH23" s="441"/>
      <c r="BI23" s="441"/>
      <c r="BJ23" s="441"/>
      <c r="BK23" s="441"/>
      <c r="BL23" s="441"/>
      <c r="BM23" s="441"/>
      <c r="BN23" s="441"/>
      <c r="BO23" s="86"/>
      <c r="BP23" s="439"/>
      <c r="BQ23" s="439"/>
      <c r="BR23" s="439"/>
      <c r="BS23" s="439"/>
      <c r="BT23" s="439"/>
      <c r="BU23" s="439"/>
      <c r="BV23" s="439"/>
      <c r="BW23" s="439"/>
      <c r="BX23" s="439"/>
      <c r="BY23" s="439"/>
      <c r="BZ23" s="439"/>
      <c r="CA23" s="439"/>
      <c r="CB23" s="439"/>
      <c r="CC23" s="439"/>
      <c r="CD23" s="439"/>
      <c r="CE23" s="439"/>
      <c r="CF23" s="439"/>
      <c r="CG23" s="439"/>
      <c r="CH23" s="439"/>
      <c r="CI23" s="439"/>
      <c r="CJ23" s="439"/>
      <c r="CK23" s="439"/>
      <c r="CL23" s="439"/>
      <c r="CM23" s="439"/>
      <c r="CN23" s="439"/>
      <c r="CO23" s="439"/>
      <c r="CP23" s="439"/>
      <c r="CQ23" s="439"/>
      <c r="CR23" s="439"/>
      <c r="CS23" s="439"/>
      <c r="CT23" s="439"/>
      <c r="CU23" s="439"/>
      <c r="CV23" s="439"/>
      <c r="CW23" s="439"/>
      <c r="CX23" s="439"/>
      <c r="CY23" s="439"/>
      <c r="CZ23" s="439"/>
      <c r="DA23" s="439"/>
    </row>
    <row r="24" spans="1:105" s="87" customFormat="1" ht="12.75" x14ac:dyDescent="0.2">
      <c r="A24" s="458"/>
      <c r="B24" s="458"/>
      <c r="C24" s="458"/>
      <c r="D24" s="458"/>
      <c r="E24" s="458"/>
      <c r="F24" s="442"/>
      <c r="G24" s="443"/>
      <c r="H24" s="443"/>
      <c r="I24" s="443"/>
      <c r="J24" s="443"/>
      <c r="K24" s="443"/>
      <c r="L24" s="443"/>
      <c r="M24" s="443"/>
      <c r="N24" s="443"/>
      <c r="O24" s="456"/>
      <c r="P24" s="459"/>
      <c r="Q24" s="459"/>
      <c r="R24" s="459"/>
      <c r="S24" s="460"/>
      <c r="T24" s="85"/>
      <c r="U24" s="441"/>
      <c r="V24" s="441"/>
      <c r="W24" s="441"/>
      <c r="X24" s="441"/>
      <c r="Y24" s="441"/>
      <c r="Z24" s="441"/>
      <c r="AA24" s="441"/>
      <c r="AB24" s="441"/>
      <c r="AC24" s="441"/>
      <c r="AD24" s="441"/>
      <c r="AE24" s="441"/>
      <c r="AF24" s="441"/>
      <c r="AG24" s="441"/>
      <c r="AH24" s="441"/>
      <c r="AI24" s="441"/>
      <c r="AJ24" s="441"/>
      <c r="AK24" s="441"/>
      <c r="AL24" s="441"/>
      <c r="AM24" s="441"/>
      <c r="AN24" s="441"/>
      <c r="AO24" s="441"/>
      <c r="AP24" s="441"/>
      <c r="AQ24" s="441"/>
      <c r="AR24" s="441"/>
      <c r="AS24" s="441"/>
      <c r="AT24" s="441"/>
      <c r="AU24" s="441"/>
      <c r="AV24" s="441"/>
      <c r="AW24" s="441"/>
      <c r="AX24" s="441"/>
      <c r="AY24" s="441"/>
      <c r="AZ24" s="441"/>
      <c r="BA24" s="441"/>
      <c r="BB24" s="441"/>
      <c r="BC24" s="441"/>
      <c r="BD24" s="441"/>
      <c r="BE24" s="441"/>
      <c r="BF24" s="441"/>
      <c r="BG24" s="441"/>
      <c r="BH24" s="441"/>
      <c r="BI24" s="441"/>
      <c r="BJ24" s="441"/>
      <c r="BK24" s="441"/>
      <c r="BL24" s="441"/>
      <c r="BM24" s="441"/>
      <c r="BN24" s="441"/>
      <c r="BO24" s="86"/>
      <c r="BP24" s="439"/>
      <c r="BQ24" s="439"/>
      <c r="BR24" s="439"/>
      <c r="BS24" s="439"/>
      <c r="BT24" s="439"/>
      <c r="BU24" s="439"/>
      <c r="BV24" s="439"/>
      <c r="BW24" s="439"/>
      <c r="BX24" s="439"/>
      <c r="BY24" s="439"/>
      <c r="BZ24" s="439"/>
      <c r="CA24" s="439"/>
      <c r="CB24" s="439"/>
      <c r="CC24" s="439"/>
      <c r="CD24" s="439"/>
      <c r="CE24" s="439"/>
      <c r="CF24" s="439"/>
      <c r="CG24" s="439"/>
      <c r="CH24" s="439"/>
      <c r="CI24" s="439"/>
      <c r="CJ24" s="439"/>
      <c r="CK24" s="439"/>
      <c r="CL24" s="439"/>
      <c r="CM24" s="439"/>
      <c r="CN24" s="439"/>
      <c r="CO24" s="439"/>
      <c r="CP24" s="439"/>
      <c r="CQ24" s="439"/>
      <c r="CR24" s="439"/>
      <c r="CS24" s="439"/>
      <c r="CT24" s="439"/>
      <c r="CU24" s="439"/>
      <c r="CV24" s="439"/>
      <c r="CW24" s="439"/>
      <c r="CX24" s="439"/>
      <c r="CY24" s="439"/>
      <c r="CZ24" s="439"/>
      <c r="DA24" s="439"/>
    </row>
    <row r="25" spans="1:105" s="87" customFormat="1" ht="12.75" x14ac:dyDescent="0.2">
      <c r="A25" s="458"/>
      <c r="B25" s="458"/>
      <c r="C25" s="458"/>
      <c r="D25" s="458"/>
      <c r="E25" s="458"/>
      <c r="F25" s="442"/>
      <c r="G25" s="443"/>
      <c r="H25" s="443"/>
      <c r="I25" s="443"/>
      <c r="J25" s="443"/>
      <c r="K25" s="443"/>
      <c r="L25" s="443"/>
      <c r="M25" s="443"/>
      <c r="N25" s="443"/>
      <c r="O25" s="456"/>
      <c r="P25" s="459"/>
      <c r="Q25" s="459"/>
      <c r="R25" s="459"/>
      <c r="S25" s="460"/>
      <c r="T25" s="85"/>
      <c r="U25" s="441"/>
      <c r="V25" s="441"/>
      <c r="W25" s="441"/>
      <c r="X25" s="441"/>
      <c r="Y25" s="441"/>
      <c r="Z25" s="441"/>
      <c r="AA25" s="441"/>
      <c r="AB25" s="441"/>
      <c r="AC25" s="441"/>
      <c r="AD25" s="441"/>
      <c r="AE25" s="441"/>
      <c r="AF25" s="441"/>
      <c r="AG25" s="441"/>
      <c r="AH25" s="441"/>
      <c r="AI25" s="441"/>
      <c r="AJ25" s="441"/>
      <c r="AK25" s="441"/>
      <c r="AL25" s="441"/>
      <c r="AM25" s="441"/>
      <c r="AN25" s="441"/>
      <c r="AO25" s="441"/>
      <c r="AP25" s="441"/>
      <c r="AQ25" s="441"/>
      <c r="AR25" s="441"/>
      <c r="AS25" s="441"/>
      <c r="AT25" s="441"/>
      <c r="AU25" s="441"/>
      <c r="AV25" s="441"/>
      <c r="AW25" s="441"/>
      <c r="AX25" s="441"/>
      <c r="AY25" s="441"/>
      <c r="AZ25" s="441"/>
      <c r="BA25" s="441"/>
      <c r="BB25" s="441"/>
      <c r="BC25" s="441"/>
      <c r="BD25" s="441"/>
      <c r="BE25" s="441"/>
      <c r="BF25" s="441"/>
      <c r="BG25" s="441"/>
      <c r="BH25" s="441"/>
      <c r="BI25" s="441"/>
      <c r="BJ25" s="441"/>
      <c r="BK25" s="441"/>
      <c r="BL25" s="441"/>
      <c r="BM25" s="441"/>
      <c r="BN25" s="441"/>
      <c r="BO25" s="86"/>
      <c r="BP25" s="439"/>
      <c r="BQ25" s="439"/>
      <c r="BR25" s="439"/>
      <c r="BS25" s="439"/>
      <c r="BT25" s="439"/>
      <c r="BU25" s="439"/>
      <c r="BV25" s="439"/>
      <c r="BW25" s="439"/>
      <c r="BX25" s="439"/>
      <c r="BY25" s="439"/>
      <c r="BZ25" s="439"/>
      <c r="CA25" s="439"/>
      <c r="CB25" s="439"/>
      <c r="CC25" s="439"/>
      <c r="CD25" s="439"/>
      <c r="CE25" s="439"/>
      <c r="CF25" s="439"/>
      <c r="CG25" s="439"/>
      <c r="CH25" s="439"/>
      <c r="CI25" s="439"/>
      <c r="CJ25" s="439"/>
      <c r="CK25" s="439"/>
      <c r="CL25" s="439"/>
      <c r="CM25" s="439"/>
      <c r="CN25" s="439"/>
      <c r="CO25" s="439"/>
      <c r="CP25" s="439"/>
      <c r="CQ25" s="439"/>
      <c r="CR25" s="439"/>
      <c r="CS25" s="439"/>
      <c r="CT25" s="439"/>
      <c r="CU25" s="439"/>
      <c r="CV25" s="439"/>
      <c r="CW25" s="439"/>
      <c r="CX25" s="439"/>
      <c r="CY25" s="439"/>
      <c r="CZ25" s="439"/>
      <c r="DA25" s="439"/>
    </row>
    <row r="26" spans="1:105" s="87" customFormat="1" ht="12.75" x14ac:dyDescent="0.2">
      <c r="A26" s="458"/>
      <c r="B26" s="458"/>
      <c r="C26" s="458"/>
      <c r="D26" s="458"/>
      <c r="E26" s="458"/>
      <c r="F26" s="442"/>
      <c r="G26" s="443"/>
      <c r="H26" s="443"/>
      <c r="I26" s="443"/>
      <c r="J26" s="443"/>
      <c r="K26" s="443"/>
      <c r="L26" s="443"/>
      <c r="M26" s="443"/>
      <c r="N26" s="443"/>
      <c r="O26" s="456"/>
      <c r="P26" s="459"/>
      <c r="Q26" s="459"/>
      <c r="R26" s="459"/>
      <c r="S26" s="460"/>
      <c r="T26" s="85"/>
      <c r="U26" s="441"/>
      <c r="V26" s="441"/>
      <c r="W26" s="441"/>
      <c r="X26" s="441"/>
      <c r="Y26" s="441"/>
      <c r="Z26" s="441"/>
      <c r="AA26" s="441"/>
      <c r="AB26" s="441"/>
      <c r="AC26" s="441"/>
      <c r="AD26" s="441"/>
      <c r="AE26" s="441"/>
      <c r="AF26" s="441"/>
      <c r="AG26" s="441"/>
      <c r="AH26" s="441"/>
      <c r="AI26" s="441"/>
      <c r="AJ26" s="441"/>
      <c r="AK26" s="441"/>
      <c r="AL26" s="441"/>
      <c r="AM26" s="441"/>
      <c r="AN26" s="441"/>
      <c r="AO26" s="441"/>
      <c r="AP26" s="441"/>
      <c r="AQ26" s="441"/>
      <c r="AR26" s="441"/>
      <c r="AS26" s="441"/>
      <c r="AT26" s="441"/>
      <c r="AU26" s="441"/>
      <c r="AV26" s="441"/>
      <c r="AW26" s="441"/>
      <c r="AX26" s="441"/>
      <c r="AY26" s="441"/>
      <c r="AZ26" s="441"/>
      <c r="BA26" s="441"/>
      <c r="BB26" s="441"/>
      <c r="BC26" s="441"/>
      <c r="BD26" s="441"/>
      <c r="BE26" s="441"/>
      <c r="BF26" s="441"/>
      <c r="BG26" s="441"/>
      <c r="BH26" s="441"/>
      <c r="BI26" s="441"/>
      <c r="BJ26" s="441"/>
      <c r="BK26" s="441"/>
      <c r="BL26" s="441"/>
      <c r="BM26" s="441"/>
      <c r="BN26" s="441"/>
      <c r="BO26" s="86"/>
      <c r="BP26" s="439"/>
      <c r="BQ26" s="439"/>
      <c r="BR26" s="439"/>
      <c r="BS26" s="439"/>
      <c r="BT26" s="439"/>
      <c r="BU26" s="439"/>
      <c r="BV26" s="439"/>
      <c r="BW26" s="439"/>
      <c r="BX26" s="439"/>
      <c r="BY26" s="439"/>
      <c r="BZ26" s="439"/>
      <c r="CA26" s="439"/>
      <c r="CB26" s="439"/>
      <c r="CC26" s="439"/>
      <c r="CD26" s="439"/>
      <c r="CE26" s="439"/>
      <c r="CF26" s="439"/>
      <c r="CG26" s="439"/>
      <c r="CH26" s="439"/>
      <c r="CI26" s="439"/>
      <c r="CJ26" s="439"/>
      <c r="CK26" s="439"/>
      <c r="CL26" s="439"/>
      <c r="CM26" s="439"/>
      <c r="CN26" s="439"/>
      <c r="CO26" s="439"/>
      <c r="CP26" s="439"/>
      <c r="CQ26" s="439"/>
      <c r="CR26" s="439"/>
      <c r="CS26" s="439"/>
      <c r="CT26" s="439"/>
      <c r="CU26" s="439"/>
      <c r="CV26" s="439"/>
      <c r="CW26" s="439"/>
      <c r="CX26" s="439"/>
      <c r="CY26" s="439"/>
      <c r="CZ26" s="439"/>
      <c r="DA26" s="439"/>
    </row>
    <row r="27" spans="1:105" s="87" customFormat="1" ht="12.75" x14ac:dyDescent="0.2">
      <c r="A27" s="458"/>
      <c r="B27" s="458"/>
      <c r="C27" s="458"/>
      <c r="D27" s="458"/>
      <c r="E27" s="458"/>
      <c r="F27" s="442"/>
      <c r="G27" s="443"/>
      <c r="H27" s="443"/>
      <c r="I27" s="443"/>
      <c r="J27" s="443"/>
      <c r="K27" s="443"/>
      <c r="L27" s="443"/>
      <c r="M27" s="443"/>
      <c r="N27" s="443"/>
      <c r="O27" s="456"/>
      <c r="P27" s="459"/>
      <c r="Q27" s="459"/>
      <c r="R27" s="459"/>
      <c r="S27" s="460"/>
      <c r="T27" s="85"/>
      <c r="U27" s="441"/>
      <c r="V27" s="441"/>
      <c r="W27" s="441"/>
      <c r="X27" s="441"/>
      <c r="Y27" s="441"/>
      <c r="Z27" s="441"/>
      <c r="AA27" s="441"/>
      <c r="AB27" s="441"/>
      <c r="AC27" s="441"/>
      <c r="AD27" s="441"/>
      <c r="AE27" s="441"/>
      <c r="AF27" s="441"/>
      <c r="AG27" s="441"/>
      <c r="AH27" s="441"/>
      <c r="AI27" s="441"/>
      <c r="AJ27" s="441"/>
      <c r="AK27" s="441"/>
      <c r="AL27" s="441"/>
      <c r="AM27" s="441"/>
      <c r="AN27" s="441"/>
      <c r="AO27" s="441"/>
      <c r="AP27" s="441"/>
      <c r="AQ27" s="441"/>
      <c r="AR27" s="441"/>
      <c r="AS27" s="441"/>
      <c r="AT27" s="441"/>
      <c r="AU27" s="441"/>
      <c r="AV27" s="441"/>
      <c r="AW27" s="441"/>
      <c r="AX27" s="441"/>
      <c r="AY27" s="441"/>
      <c r="AZ27" s="441"/>
      <c r="BA27" s="441"/>
      <c r="BB27" s="441"/>
      <c r="BC27" s="441"/>
      <c r="BD27" s="441"/>
      <c r="BE27" s="441"/>
      <c r="BF27" s="441"/>
      <c r="BG27" s="441"/>
      <c r="BH27" s="441"/>
      <c r="BI27" s="441"/>
      <c r="BJ27" s="441"/>
      <c r="BK27" s="441"/>
      <c r="BL27" s="441"/>
      <c r="BM27" s="441"/>
      <c r="BN27" s="441"/>
      <c r="BO27" s="86"/>
      <c r="BP27" s="439"/>
      <c r="BQ27" s="439"/>
      <c r="BR27" s="439"/>
      <c r="BS27" s="439"/>
      <c r="BT27" s="439"/>
      <c r="BU27" s="439"/>
      <c r="BV27" s="439"/>
      <c r="BW27" s="439"/>
      <c r="BX27" s="439"/>
      <c r="BY27" s="439"/>
      <c r="BZ27" s="439"/>
      <c r="CA27" s="439"/>
      <c r="CB27" s="439"/>
      <c r="CC27" s="439"/>
      <c r="CD27" s="439"/>
      <c r="CE27" s="439"/>
      <c r="CF27" s="439"/>
      <c r="CG27" s="439"/>
      <c r="CH27" s="439"/>
      <c r="CI27" s="439"/>
      <c r="CJ27" s="439"/>
      <c r="CK27" s="439"/>
      <c r="CL27" s="439"/>
      <c r="CM27" s="439"/>
      <c r="CN27" s="439"/>
      <c r="CO27" s="439"/>
      <c r="CP27" s="439"/>
      <c r="CQ27" s="439"/>
      <c r="CR27" s="439"/>
      <c r="CS27" s="439"/>
      <c r="CT27" s="439"/>
      <c r="CU27" s="439"/>
      <c r="CV27" s="439"/>
      <c r="CW27" s="439"/>
      <c r="CX27" s="439"/>
      <c r="CY27" s="439"/>
      <c r="CZ27" s="439"/>
      <c r="DA27" s="439"/>
    </row>
    <row r="28" spans="1:105" s="87" customFormat="1" ht="12.75" x14ac:dyDescent="0.2">
      <c r="A28" s="458"/>
      <c r="B28" s="458"/>
      <c r="C28" s="458"/>
      <c r="D28" s="458"/>
      <c r="E28" s="458"/>
      <c r="F28" s="442"/>
      <c r="G28" s="443"/>
      <c r="H28" s="443"/>
      <c r="I28" s="443"/>
      <c r="J28" s="443"/>
      <c r="K28" s="443"/>
      <c r="L28" s="443"/>
      <c r="M28" s="443"/>
      <c r="N28" s="443"/>
      <c r="O28" s="456"/>
      <c r="P28" s="459"/>
      <c r="Q28" s="459"/>
      <c r="R28" s="459"/>
      <c r="S28" s="460"/>
      <c r="T28" s="85"/>
      <c r="U28" s="441"/>
      <c r="V28" s="441"/>
      <c r="W28" s="441"/>
      <c r="X28" s="441"/>
      <c r="Y28" s="441"/>
      <c r="Z28" s="441"/>
      <c r="AA28" s="441"/>
      <c r="AB28" s="441"/>
      <c r="AC28" s="441"/>
      <c r="AD28" s="441"/>
      <c r="AE28" s="441"/>
      <c r="AF28" s="441"/>
      <c r="AG28" s="441"/>
      <c r="AH28" s="441"/>
      <c r="AI28" s="441"/>
      <c r="AJ28" s="441"/>
      <c r="AK28" s="441"/>
      <c r="AL28" s="441"/>
      <c r="AM28" s="441"/>
      <c r="AN28" s="441"/>
      <c r="AO28" s="441"/>
      <c r="AP28" s="441"/>
      <c r="AQ28" s="441"/>
      <c r="AR28" s="441"/>
      <c r="AS28" s="441"/>
      <c r="AT28" s="441"/>
      <c r="AU28" s="441"/>
      <c r="AV28" s="441"/>
      <c r="AW28" s="441"/>
      <c r="AX28" s="441"/>
      <c r="AY28" s="441"/>
      <c r="AZ28" s="441"/>
      <c r="BA28" s="441"/>
      <c r="BB28" s="441"/>
      <c r="BC28" s="441"/>
      <c r="BD28" s="441"/>
      <c r="BE28" s="441"/>
      <c r="BF28" s="441"/>
      <c r="BG28" s="441"/>
      <c r="BH28" s="441"/>
      <c r="BI28" s="441"/>
      <c r="BJ28" s="441"/>
      <c r="BK28" s="441"/>
      <c r="BL28" s="441"/>
      <c r="BM28" s="441"/>
      <c r="BN28" s="441"/>
      <c r="BO28" s="86"/>
      <c r="BP28" s="439"/>
      <c r="BQ28" s="439"/>
      <c r="BR28" s="439"/>
      <c r="BS28" s="439"/>
      <c r="BT28" s="439"/>
      <c r="BU28" s="439"/>
      <c r="BV28" s="439"/>
      <c r="BW28" s="439"/>
      <c r="BX28" s="439"/>
      <c r="BY28" s="439"/>
      <c r="BZ28" s="439"/>
      <c r="CA28" s="439"/>
      <c r="CB28" s="439"/>
      <c r="CC28" s="439"/>
      <c r="CD28" s="439"/>
      <c r="CE28" s="439"/>
      <c r="CF28" s="439"/>
      <c r="CG28" s="439"/>
      <c r="CH28" s="439"/>
      <c r="CI28" s="439"/>
      <c r="CJ28" s="439"/>
      <c r="CK28" s="439"/>
      <c r="CL28" s="439"/>
      <c r="CM28" s="439"/>
      <c r="CN28" s="439"/>
      <c r="CO28" s="439"/>
      <c r="CP28" s="439"/>
      <c r="CQ28" s="439"/>
      <c r="CR28" s="439"/>
      <c r="CS28" s="439"/>
      <c r="CT28" s="439"/>
      <c r="CU28" s="439"/>
      <c r="CV28" s="439"/>
      <c r="CW28" s="439"/>
      <c r="CX28" s="439"/>
      <c r="CY28" s="439"/>
      <c r="CZ28" s="439"/>
      <c r="DA28" s="439"/>
    </row>
    <row r="29" spans="1:105" s="87" customFormat="1" x14ac:dyDescent="0.2">
      <c r="A29" s="461"/>
      <c r="B29" s="462"/>
      <c r="C29" s="462"/>
      <c r="D29" s="462"/>
      <c r="E29" s="463"/>
      <c r="F29" s="442"/>
      <c r="G29" s="443"/>
      <c r="H29" s="443"/>
      <c r="I29" s="443"/>
      <c r="J29" s="443"/>
      <c r="K29" s="443"/>
      <c r="L29" s="443"/>
      <c r="M29" s="443"/>
      <c r="N29" s="443"/>
      <c r="O29" s="456"/>
      <c r="P29" s="456"/>
      <c r="Q29" s="456"/>
      <c r="R29" s="456"/>
      <c r="S29" s="457"/>
      <c r="T29" s="85"/>
      <c r="U29" s="441"/>
      <c r="V29" s="441"/>
      <c r="W29" s="441"/>
      <c r="X29" s="441"/>
      <c r="Y29" s="441"/>
      <c r="Z29" s="441"/>
      <c r="AA29" s="441"/>
      <c r="AB29" s="441"/>
      <c r="AC29" s="441"/>
      <c r="AD29" s="441"/>
      <c r="AE29" s="441"/>
      <c r="AF29" s="441"/>
      <c r="AG29" s="441"/>
      <c r="AH29" s="441"/>
      <c r="AI29" s="441"/>
      <c r="AJ29" s="441"/>
      <c r="AK29" s="441"/>
      <c r="AL29" s="441"/>
      <c r="AM29" s="441"/>
      <c r="AN29" s="441"/>
      <c r="AO29" s="441"/>
      <c r="AP29" s="441"/>
      <c r="AQ29" s="441"/>
      <c r="AR29" s="441"/>
      <c r="AS29" s="441"/>
      <c r="AT29" s="441"/>
      <c r="AU29" s="441"/>
      <c r="AV29" s="441"/>
      <c r="AW29" s="441"/>
      <c r="AX29" s="441"/>
      <c r="AY29" s="441"/>
      <c r="AZ29" s="441"/>
      <c r="BA29" s="441"/>
      <c r="BB29" s="441"/>
      <c r="BC29" s="441"/>
      <c r="BD29" s="441"/>
      <c r="BE29" s="441"/>
      <c r="BF29" s="441"/>
      <c r="BG29" s="441"/>
      <c r="BH29" s="441"/>
      <c r="BI29" s="441"/>
      <c r="BJ29" s="441"/>
      <c r="BK29" s="441"/>
      <c r="BL29" s="441"/>
      <c r="BM29" s="441"/>
      <c r="BN29" s="441"/>
      <c r="BO29" s="86"/>
      <c r="BP29" s="444"/>
      <c r="BQ29" s="445"/>
      <c r="BR29" s="445"/>
      <c r="BS29" s="445"/>
      <c r="BT29" s="445"/>
      <c r="BU29" s="445"/>
      <c r="BV29" s="445"/>
      <c r="BW29" s="445"/>
      <c r="BX29" s="445"/>
      <c r="BY29" s="445"/>
      <c r="BZ29" s="445"/>
      <c r="CA29" s="445"/>
      <c r="CB29" s="445"/>
      <c r="CC29" s="445"/>
      <c r="CD29" s="445"/>
      <c r="CE29" s="445"/>
      <c r="CF29" s="445"/>
      <c r="CG29" s="445"/>
      <c r="CH29" s="446"/>
      <c r="CI29" s="444"/>
      <c r="CJ29" s="445"/>
      <c r="CK29" s="445"/>
      <c r="CL29" s="445"/>
      <c r="CM29" s="445"/>
      <c r="CN29" s="445"/>
      <c r="CO29" s="445"/>
      <c r="CP29" s="445"/>
      <c r="CQ29" s="445"/>
      <c r="CR29" s="445"/>
      <c r="CS29" s="445"/>
      <c r="CT29" s="445"/>
      <c r="CU29" s="445"/>
      <c r="CV29" s="445"/>
      <c r="CW29" s="445"/>
      <c r="CX29" s="445"/>
      <c r="CY29" s="445"/>
      <c r="CZ29" s="445"/>
      <c r="DA29" s="446"/>
    </row>
    <row r="30" spans="1:105" x14ac:dyDescent="0.2">
      <c r="A30" s="4"/>
      <c r="B30" s="455" t="s">
        <v>19</v>
      </c>
      <c r="C30" s="455"/>
      <c r="D30" s="455"/>
      <c r="E30" s="455"/>
      <c r="F30" s="455"/>
      <c r="G30" s="455"/>
      <c r="H30" s="455"/>
      <c r="I30" s="455"/>
      <c r="J30" s="455"/>
      <c r="K30" s="455"/>
      <c r="L30" s="455"/>
      <c r="M30" s="455"/>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5"/>
      <c r="AK30" s="455"/>
      <c r="AL30" s="455"/>
      <c r="AM30" s="455"/>
      <c r="AN30" s="455"/>
      <c r="AO30" s="455"/>
      <c r="AP30" s="455"/>
      <c r="AQ30" s="455"/>
      <c r="AR30" s="455"/>
      <c r="AS30" s="455"/>
      <c r="AT30" s="455"/>
      <c r="AU30" s="455"/>
      <c r="AV30" s="455"/>
      <c r="AW30" s="455"/>
      <c r="AX30" s="455"/>
      <c r="AY30" s="455"/>
      <c r="AZ30" s="455"/>
      <c r="BA30" s="455"/>
      <c r="BB30" s="455"/>
      <c r="BC30" s="455"/>
      <c r="BD30" s="455"/>
      <c r="BE30" s="455"/>
      <c r="BF30" s="455"/>
      <c r="BG30" s="455"/>
      <c r="BH30" s="455"/>
      <c r="BI30" s="455"/>
      <c r="BJ30" s="455"/>
      <c r="BK30" s="455"/>
      <c r="BL30" s="455"/>
      <c r="BM30" s="455"/>
      <c r="BN30" s="455"/>
      <c r="BO30" s="5"/>
      <c r="BP30" s="440">
        <f>SUM(BP7:CH29)</f>
        <v>250000</v>
      </c>
      <c r="BQ30" s="440"/>
      <c r="BR30" s="440"/>
      <c r="BS30" s="440"/>
      <c r="BT30" s="440"/>
      <c r="BU30" s="440"/>
      <c r="BV30" s="440"/>
      <c r="BW30" s="440"/>
      <c r="BX30" s="440"/>
      <c r="BY30" s="440"/>
      <c r="BZ30" s="440"/>
      <c r="CA30" s="440"/>
      <c r="CB30" s="440"/>
      <c r="CC30" s="440"/>
      <c r="CD30" s="440"/>
      <c r="CE30" s="440"/>
      <c r="CF30" s="440"/>
      <c r="CG30" s="440"/>
      <c r="CH30" s="440"/>
      <c r="CI30" s="440">
        <f>SUM(CI7:DA29)</f>
        <v>0</v>
      </c>
      <c r="CJ30" s="440"/>
      <c r="CK30" s="440"/>
      <c r="CL30" s="440"/>
      <c r="CM30" s="440"/>
      <c r="CN30" s="440"/>
      <c r="CO30" s="440"/>
      <c r="CP30" s="440"/>
      <c r="CQ30" s="440"/>
      <c r="CR30" s="440"/>
      <c r="CS30" s="440"/>
      <c r="CT30" s="440"/>
      <c r="CU30" s="440"/>
      <c r="CV30" s="440"/>
      <c r="CW30" s="440"/>
      <c r="CX30" s="440"/>
      <c r="CY30" s="440"/>
      <c r="CZ30" s="440"/>
      <c r="DA30" s="440"/>
    </row>
    <row r="32" spans="1:105" ht="26.25" x14ac:dyDescent="0.4">
      <c r="E32" s="272" t="str">
        <f ca="1">IF(OR('Расчет налога и взносов'!Z1&gt;3,'Расчет налога и взносов'!AA1&gt;2013),"Демонстрация завершена!","")</f>
        <v>Демонстрация завершена!</v>
      </c>
      <c r="BT32" s="688" t="str">
        <f ca="1">IF(E32="","","Счет на оплату")</f>
        <v>Счет на оплату</v>
      </c>
      <c r="BU32" s="688"/>
      <c r="BV32" s="688"/>
      <c r="BW32" s="688"/>
      <c r="BX32" s="688"/>
      <c r="BY32" s="688"/>
      <c r="BZ32" s="688"/>
      <c r="CA32" s="688"/>
      <c r="CB32" s="688"/>
      <c r="CC32" s="688"/>
      <c r="CD32" s="688"/>
      <c r="CE32" s="688"/>
      <c r="CF32" s="688"/>
      <c r="CG32" s="688"/>
      <c r="CH32" s="688"/>
      <c r="CI32" s="688"/>
      <c r="CJ32" s="688"/>
      <c r="CK32" s="688"/>
      <c r="CL32" s="688"/>
      <c r="CM32" s="688"/>
      <c r="CN32" s="688"/>
      <c r="CO32" s="688"/>
      <c r="CP32" s="688"/>
    </row>
    <row r="34" spans="1:105" s="2" customFormat="1" ht="12.75" x14ac:dyDescent="0.2">
      <c r="A34" s="464" t="s">
        <v>16</v>
      </c>
      <c r="B34" s="464"/>
      <c r="C34" s="464"/>
      <c r="D34" s="464"/>
      <c r="E34" s="464"/>
      <c r="F34" s="464"/>
      <c r="G34" s="464"/>
      <c r="H34" s="464"/>
      <c r="I34" s="464"/>
      <c r="J34" s="464"/>
      <c r="K34" s="464"/>
      <c r="L34" s="464"/>
      <c r="M34" s="464"/>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464"/>
      <c r="AK34" s="464"/>
      <c r="AL34" s="464"/>
      <c r="AM34" s="464"/>
      <c r="AN34" s="464"/>
      <c r="AO34" s="464"/>
      <c r="AP34" s="464"/>
      <c r="AQ34" s="464"/>
      <c r="AR34" s="464"/>
      <c r="AS34" s="464"/>
      <c r="AT34" s="464"/>
      <c r="AU34" s="464"/>
      <c r="AV34" s="464"/>
      <c r="AW34" s="464"/>
      <c r="AX34" s="464"/>
      <c r="AY34" s="464"/>
      <c r="AZ34" s="464"/>
      <c r="BA34" s="464"/>
      <c r="BB34" s="464"/>
      <c r="BC34" s="464"/>
      <c r="BD34" s="464"/>
      <c r="BE34" s="464"/>
      <c r="BF34" s="464"/>
      <c r="BG34" s="464"/>
      <c r="BH34" s="464"/>
      <c r="BI34" s="464"/>
      <c r="BJ34" s="464"/>
      <c r="BK34" s="464"/>
      <c r="BL34" s="464"/>
      <c r="BM34" s="464"/>
      <c r="BN34" s="464"/>
      <c r="BO34" s="464"/>
      <c r="BP34" s="464"/>
      <c r="BQ34" s="464"/>
      <c r="BR34" s="464"/>
      <c r="BS34" s="464"/>
      <c r="BT34" s="464"/>
      <c r="BU34" s="464"/>
      <c r="BV34" s="464"/>
      <c r="BW34" s="464"/>
      <c r="BX34" s="464"/>
      <c r="BY34" s="464"/>
      <c r="BZ34" s="464"/>
      <c r="CA34" s="464"/>
      <c r="CB34" s="464"/>
      <c r="CC34" s="464"/>
      <c r="CD34" s="464"/>
      <c r="CE34" s="464"/>
      <c r="CF34" s="464"/>
      <c r="CG34" s="464"/>
      <c r="CH34" s="464"/>
      <c r="CI34" s="464"/>
      <c r="CJ34" s="464"/>
      <c r="CK34" s="464"/>
      <c r="CL34" s="464"/>
      <c r="CM34" s="464"/>
      <c r="CN34" s="464"/>
      <c r="CO34" s="464"/>
      <c r="CP34" s="464"/>
      <c r="CQ34" s="464"/>
      <c r="CR34" s="464"/>
      <c r="CS34" s="464"/>
      <c r="CT34" s="464"/>
      <c r="CU34" s="464"/>
      <c r="CV34" s="464"/>
      <c r="CW34" s="464"/>
      <c r="CX34" s="464"/>
      <c r="CY34" s="464"/>
      <c r="CZ34" s="464"/>
      <c r="DA34" s="464"/>
    </row>
    <row r="36" spans="1:105" x14ac:dyDescent="0.2">
      <c r="A36" s="438" t="s">
        <v>18</v>
      </c>
      <c r="B36" s="433"/>
      <c r="C36" s="433"/>
      <c r="D36" s="433"/>
      <c r="E36" s="433"/>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3"/>
      <c r="AM36" s="433"/>
      <c r="AN36" s="433"/>
      <c r="AO36" s="433"/>
      <c r="AP36" s="433"/>
      <c r="AQ36" s="433"/>
      <c r="AR36" s="433"/>
      <c r="AS36" s="433"/>
      <c r="AT36" s="433"/>
      <c r="AU36" s="433"/>
      <c r="AV36" s="433"/>
      <c r="AW36" s="433"/>
      <c r="AX36" s="433"/>
      <c r="AY36" s="433"/>
      <c r="AZ36" s="433"/>
      <c r="BA36" s="433"/>
      <c r="BB36" s="433"/>
      <c r="BC36" s="433"/>
      <c r="BD36" s="433"/>
      <c r="BE36" s="433"/>
      <c r="BF36" s="433"/>
      <c r="BG36" s="433"/>
      <c r="BH36" s="433"/>
      <c r="BI36" s="433"/>
      <c r="BJ36" s="433"/>
      <c r="BK36" s="433"/>
      <c r="BL36" s="433"/>
      <c r="BM36" s="433"/>
      <c r="BN36" s="433"/>
      <c r="BO36" s="434"/>
      <c r="BP36" s="433" t="s">
        <v>52</v>
      </c>
      <c r="BQ36" s="433"/>
      <c r="BR36" s="433"/>
      <c r="BS36" s="433"/>
      <c r="BT36" s="433"/>
      <c r="BU36" s="433"/>
      <c r="BV36" s="433"/>
      <c r="BW36" s="433"/>
      <c r="BX36" s="433"/>
      <c r="BY36" s="433"/>
      <c r="BZ36" s="433"/>
      <c r="CA36" s="433"/>
      <c r="CB36" s="433"/>
      <c r="CC36" s="433"/>
      <c r="CD36" s="433"/>
      <c r="CE36" s="433"/>
      <c r="CF36" s="433"/>
      <c r="CG36" s="433"/>
      <c r="CH36" s="433"/>
      <c r="CI36" s="433"/>
      <c r="CJ36" s="433"/>
      <c r="CK36" s="433"/>
      <c r="CL36" s="433"/>
      <c r="CM36" s="433"/>
      <c r="CN36" s="433"/>
      <c r="CO36" s="433"/>
      <c r="CP36" s="433"/>
      <c r="CQ36" s="433"/>
      <c r="CR36" s="433"/>
      <c r="CS36" s="433"/>
      <c r="CT36" s="433"/>
      <c r="CU36" s="433"/>
      <c r="CV36" s="433"/>
      <c r="CW36" s="433"/>
      <c r="CX36" s="433"/>
      <c r="CY36" s="433"/>
      <c r="CZ36" s="433"/>
      <c r="DA36" s="434"/>
    </row>
    <row r="37" spans="1:105" ht="48" customHeight="1" x14ac:dyDescent="0.2">
      <c r="A37" s="435" t="s">
        <v>17</v>
      </c>
      <c r="B37" s="436"/>
      <c r="C37" s="436"/>
      <c r="D37" s="436"/>
      <c r="E37" s="437"/>
      <c r="F37" s="435" t="s">
        <v>22</v>
      </c>
      <c r="G37" s="436"/>
      <c r="H37" s="436"/>
      <c r="I37" s="436"/>
      <c r="J37" s="436"/>
      <c r="K37" s="436"/>
      <c r="L37" s="436"/>
      <c r="M37" s="436"/>
      <c r="N37" s="436"/>
      <c r="O37" s="436"/>
      <c r="P37" s="436"/>
      <c r="Q37" s="436"/>
      <c r="R37" s="436"/>
      <c r="S37" s="437"/>
      <c r="T37" s="435" t="s">
        <v>23</v>
      </c>
      <c r="U37" s="436"/>
      <c r="V37" s="436"/>
      <c r="W37" s="436"/>
      <c r="X37" s="436"/>
      <c r="Y37" s="436"/>
      <c r="Z37" s="436"/>
      <c r="AA37" s="436"/>
      <c r="AB37" s="436"/>
      <c r="AC37" s="436"/>
      <c r="AD37" s="436"/>
      <c r="AE37" s="436"/>
      <c r="AF37" s="436"/>
      <c r="AG37" s="436"/>
      <c r="AH37" s="436"/>
      <c r="AI37" s="436"/>
      <c r="AJ37" s="436"/>
      <c r="AK37" s="436"/>
      <c r="AL37" s="436"/>
      <c r="AM37" s="436"/>
      <c r="AN37" s="436"/>
      <c r="AO37" s="436"/>
      <c r="AP37" s="436"/>
      <c r="AQ37" s="436"/>
      <c r="AR37" s="436"/>
      <c r="AS37" s="436"/>
      <c r="AT37" s="436"/>
      <c r="AU37" s="436"/>
      <c r="AV37" s="436"/>
      <c r="AW37" s="436"/>
      <c r="AX37" s="436"/>
      <c r="AY37" s="436"/>
      <c r="AZ37" s="436"/>
      <c r="BA37" s="436"/>
      <c r="BB37" s="436"/>
      <c r="BC37" s="436"/>
      <c r="BD37" s="436"/>
      <c r="BE37" s="436"/>
      <c r="BF37" s="436"/>
      <c r="BG37" s="436"/>
      <c r="BH37" s="436"/>
      <c r="BI37" s="436"/>
      <c r="BJ37" s="436"/>
      <c r="BK37" s="436"/>
      <c r="BL37" s="436"/>
      <c r="BM37" s="436"/>
      <c r="BN37" s="436"/>
      <c r="BO37" s="437"/>
      <c r="BP37" s="435" t="s">
        <v>62</v>
      </c>
      <c r="BQ37" s="436"/>
      <c r="BR37" s="436"/>
      <c r="BS37" s="436"/>
      <c r="BT37" s="436"/>
      <c r="BU37" s="436"/>
      <c r="BV37" s="436"/>
      <c r="BW37" s="436"/>
      <c r="BX37" s="436"/>
      <c r="BY37" s="436"/>
      <c r="BZ37" s="436"/>
      <c r="CA37" s="436"/>
      <c r="CB37" s="436"/>
      <c r="CC37" s="436"/>
      <c r="CD37" s="436"/>
      <c r="CE37" s="436"/>
      <c r="CF37" s="436"/>
      <c r="CG37" s="436"/>
      <c r="CH37" s="437"/>
      <c r="CI37" s="435" t="s">
        <v>63</v>
      </c>
      <c r="CJ37" s="436"/>
      <c r="CK37" s="436"/>
      <c r="CL37" s="436"/>
      <c r="CM37" s="436"/>
      <c r="CN37" s="436"/>
      <c r="CO37" s="436"/>
      <c r="CP37" s="436"/>
      <c r="CQ37" s="436"/>
      <c r="CR37" s="436"/>
      <c r="CS37" s="436"/>
      <c r="CT37" s="436"/>
      <c r="CU37" s="436"/>
      <c r="CV37" s="436"/>
      <c r="CW37" s="436"/>
      <c r="CX37" s="436"/>
      <c r="CY37" s="436"/>
      <c r="CZ37" s="436"/>
      <c r="DA37" s="437"/>
    </row>
    <row r="38" spans="1:105" x14ac:dyDescent="0.2">
      <c r="A38" s="451">
        <v>1</v>
      </c>
      <c r="B38" s="451"/>
      <c r="C38" s="451"/>
      <c r="D38" s="451"/>
      <c r="E38" s="451"/>
      <c r="F38" s="451">
        <v>2</v>
      </c>
      <c r="G38" s="451"/>
      <c r="H38" s="451"/>
      <c r="I38" s="451"/>
      <c r="J38" s="451"/>
      <c r="K38" s="451"/>
      <c r="L38" s="451"/>
      <c r="M38" s="451"/>
      <c r="N38" s="451"/>
      <c r="O38" s="451"/>
      <c r="P38" s="451"/>
      <c r="Q38" s="451"/>
      <c r="R38" s="451"/>
      <c r="S38" s="451"/>
      <c r="T38" s="447">
        <v>3</v>
      </c>
      <c r="U38" s="447"/>
      <c r="V38" s="447"/>
      <c r="W38" s="447"/>
      <c r="X38" s="447"/>
      <c r="Y38" s="447"/>
      <c r="Z38" s="447"/>
      <c r="AA38" s="447"/>
      <c r="AB38" s="447"/>
      <c r="AC38" s="447"/>
      <c r="AD38" s="447"/>
      <c r="AE38" s="447"/>
      <c r="AF38" s="447"/>
      <c r="AG38" s="447"/>
      <c r="AH38" s="447"/>
      <c r="AI38" s="447"/>
      <c r="AJ38" s="447"/>
      <c r="AK38" s="447"/>
      <c r="AL38" s="447"/>
      <c r="AM38" s="447"/>
      <c r="AN38" s="447"/>
      <c r="AO38" s="447"/>
      <c r="AP38" s="447"/>
      <c r="AQ38" s="447"/>
      <c r="AR38" s="447"/>
      <c r="AS38" s="447"/>
      <c r="AT38" s="447"/>
      <c r="AU38" s="447"/>
      <c r="AV38" s="447"/>
      <c r="AW38" s="447"/>
      <c r="AX38" s="447"/>
      <c r="AY38" s="447"/>
      <c r="AZ38" s="447"/>
      <c r="BA38" s="447"/>
      <c r="BB38" s="447"/>
      <c r="BC38" s="447"/>
      <c r="BD38" s="447"/>
      <c r="BE38" s="447"/>
      <c r="BF38" s="447"/>
      <c r="BG38" s="447"/>
      <c r="BH38" s="447"/>
      <c r="BI38" s="447"/>
      <c r="BJ38" s="447"/>
      <c r="BK38" s="447"/>
      <c r="BL38" s="447"/>
      <c r="BM38" s="447"/>
      <c r="BN38" s="447"/>
      <c r="BO38" s="447"/>
      <c r="BP38" s="451">
        <v>4</v>
      </c>
      <c r="BQ38" s="451"/>
      <c r="BR38" s="451"/>
      <c r="BS38" s="451"/>
      <c r="BT38" s="451"/>
      <c r="BU38" s="451"/>
      <c r="BV38" s="451"/>
      <c r="BW38" s="451"/>
      <c r="BX38" s="451"/>
      <c r="BY38" s="451"/>
      <c r="BZ38" s="451"/>
      <c r="CA38" s="451"/>
      <c r="CB38" s="451"/>
      <c r="CC38" s="451"/>
      <c r="CD38" s="451"/>
      <c r="CE38" s="451"/>
      <c r="CF38" s="451"/>
      <c r="CG38" s="451"/>
      <c r="CH38" s="451"/>
      <c r="CI38" s="451">
        <v>5</v>
      </c>
      <c r="CJ38" s="451"/>
      <c r="CK38" s="451"/>
      <c r="CL38" s="451"/>
      <c r="CM38" s="451"/>
      <c r="CN38" s="451"/>
      <c r="CO38" s="451"/>
      <c r="CP38" s="451"/>
      <c r="CQ38" s="451"/>
      <c r="CR38" s="451"/>
      <c r="CS38" s="451"/>
      <c r="CT38" s="451"/>
      <c r="CU38" s="451"/>
      <c r="CV38" s="451"/>
      <c r="CW38" s="451"/>
      <c r="CX38" s="451"/>
      <c r="CY38" s="451"/>
      <c r="CZ38" s="451"/>
      <c r="DA38" s="451"/>
    </row>
    <row r="39" spans="1:105" s="197" customFormat="1" ht="12.75" customHeight="1" x14ac:dyDescent="0.2">
      <c r="A39" s="454"/>
      <c r="B39" s="454"/>
      <c r="C39" s="454"/>
      <c r="D39" s="454"/>
      <c r="E39" s="454"/>
      <c r="F39" s="452"/>
      <c r="G39" s="453"/>
      <c r="H39" s="453"/>
      <c r="I39" s="453"/>
      <c r="J39" s="453"/>
      <c r="K39" s="453"/>
      <c r="L39" s="453"/>
      <c r="M39" s="453"/>
      <c r="N39" s="453"/>
      <c r="O39" s="448"/>
      <c r="P39" s="449"/>
      <c r="Q39" s="449"/>
      <c r="R39" s="449"/>
      <c r="S39" s="450"/>
      <c r="T39" s="270"/>
      <c r="U39" s="432"/>
      <c r="V39" s="432"/>
      <c r="W39" s="432"/>
      <c r="X39" s="432"/>
      <c r="Y39" s="432"/>
      <c r="Z39" s="432"/>
      <c r="AA39" s="432"/>
      <c r="AB39" s="432"/>
      <c r="AC39" s="432"/>
      <c r="AD39" s="432"/>
      <c r="AE39" s="432"/>
      <c r="AF39" s="432"/>
      <c r="AG39" s="432"/>
      <c r="AH39" s="432"/>
      <c r="AI39" s="432"/>
      <c r="AJ39" s="432"/>
      <c r="AK39" s="432"/>
      <c r="AL39" s="432"/>
      <c r="AM39" s="432"/>
      <c r="AN39" s="432"/>
      <c r="AO39" s="432"/>
      <c r="AP39" s="432"/>
      <c r="AQ39" s="432"/>
      <c r="AR39" s="432"/>
      <c r="AS39" s="432"/>
      <c r="AT39" s="432"/>
      <c r="AU39" s="432"/>
      <c r="AV39" s="432"/>
      <c r="AW39" s="432"/>
      <c r="AX39" s="432"/>
      <c r="AY39" s="432"/>
      <c r="AZ39" s="432"/>
      <c r="BA39" s="432"/>
      <c r="BB39" s="432"/>
      <c r="BC39" s="432"/>
      <c r="BD39" s="432"/>
      <c r="BE39" s="432"/>
      <c r="BF39" s="432"/>
      <c r="BG39" s="432"/>
      <c r="BH39" s="432"/>
      <c r="BI39" s="432"/>
      <c r="BJ39" s="432"/>
      <c r="BK39" s="432"/>
      <c r="BL39" s="432"/>
      <c r="BM39" s="432"/>
      <c r="BN39" s="432"/>
      <c r="BO39" s="271"/>
      <c r="BP39" s="431"/>
      <c r="BQ39" s="431"/>
      <c r="BR39" s="431"/>
      <c r="BS39" s="431"/>
      <c r="BT39" s="431"/>
      <c r="BU39" s="431"/>
      <c r="BV39" s="431"/>
      <c r="BW39" s="431"/>
      <c r="BX39" s="431"/>
      <c r="BY39" s="431"/>
      <c r="BZ39" s="431"/>
      <c r="CA39" s="431"/>
      <c r="CB39" s="431"/>
      <c r="CC39" s="431"/>
      <c r="CD39" s="431"/>
      <c r="CE39" s="431"/>
      <c r="CF39" s="431"/>
      <c r="CG39" s="431"/>
      <c r="CH39" s="431"/>
      <c r="CI39" s="431"/>
      <c r="CJ39" s="431"/>
      <c r="CK39" s="431"/>
      <c r="CL39" s="431"/>
      <c r="CM39" s="431"/>
      <c r="CN39" s="431"/>
      <c r="CO39" s="431"/>
      <c r="CP39" s="431"/>
      <c r="CQ39" s="431"/>
      <c r="CR39" s="431"/>
      <c r="CS39" s="431"/>
      <c r="CT39" s="431"/>
      <c r="CU39" s="431"/>
      <c r="CV39" s="431"/>
      <c r="CW39" s="431"/>
      <c r="CX39" s="431"/>
      <c r="CY39" s="431"/>
      <c r="CZ39" s="431"/>
      <c r="DA39" s="431"/>
    </row>
    <row r="40" spans="1:105" s="197" customFormat="1" ht="12.75" x14ac:dyDescent="0.2">
      <c r="A40" s="454"/>
      <c r="B40" s="454"/>
      <c r="C40" s="454"/>
      <c r="D40" s="454"/>
      <c r="E40" s="454"/>
      <c r="F40" s="452"/>
      <c r="G40" s="453"/>
      <c r="H40" s="453"/>
      <c r="I40" s="453"/>
      <c r="J40" s="453"/>
      <c r="K40" s="453"/>
      <c r="L40" s="453"/>
      <c r="M40" s="453"/>
      <c r="N40" s="453"/>
      <c r="O40" s="448"/>
      <c r="P40" s="449"/>
      <c r="Q40" s="449"/>
      <c r="R40" s="449"/>
      <c r="S40" s="450"/>
      <c r="T40" s="270"/>
      <c r="U40" s="432"/>
      <c r="V40" s="432"/>
      <c r="W40" s="432"/>
      <c r="X40" s="432"/>
      <c r="Y40" s="432"/>
      <c r="Z40" s="432"/>
      <c r="AA40" s="432"/>
      <c r="AB40" s="432"/>
      <c r="AC40" s="432"/>
      <c r="AD40" s="432"/>
      <c r="AE40" s="432"/>
      <c r="AF40" s="432"/>
      <c r="AG40" s="432"/>
      <c r="AH40" s="432"/>
      <c r="AI40" s="432"/>
      <c r="AJ40" s="432"/>
      <c r="AK40" s="432"/>
      <c r="AL40" s="432"/>
      <c r="AM40" s="432"/>
      <c r="AN40" s="432"/>
      <c r="AO40" s="432"/>
      <c r="AP40" s="432"/>
      <c r="AQ40" s="432"/>
      <c r="AR40" s="432"/>
      <c r="AS40" s="432"/>
      <c r="AT40" s="432"/>
      <c r="AU40" s="432"/>
      <c r="AV40" s="432"/>
      <c r="AW40" s="432"/>
      <c r="AX40" s="432"/>
      <c r="AY40" s="432"/>
      <c r="AZ40" s="432"/>
      <c r="BA40" s="432"/>
      <c r="BB40" s="432"/>
      <c r="BC40" s="432"/>
      <c r="BD40" s="432"/>
      <c r="BE40" s="432"/>
      <c r="BF40" s="432"/>
      <c r="BG40" s="432"/>
      <c r="BH40" s="432"/>
      <c r="BI40" s="432"/>
      <c r="BJ40" s="432"/>
      <c r="BK40" s="432"/>
      <c r="BL40" s="432"/>
      <c r="BM40" s="432"/>
      <c r="BN40" s="432"/>
      <c r="BO40" s="271"/>
      <c r="BP40" s="431"/>
      <c r="BQ40" s="431"/>
      <c r="BR40" s="431"/>
      <c r="BS40" s="431"/>
      <c r="BT40" s="431"/>
      <c r="BU40" s="431"/>
      <c r="BV40" s="431"/>
      <c r="BW40" s="431"/>
      <c r="BX40" s="431"/>
      <c r="BY40" s="431"/>
      <c r="BZ40" s="431"/>
      <c r="CA40" s="431"/>
      <c r="CB40" s="431"/>
      <c r="CC40" s="431"/>
      <c r="CD40" s="431"/>
      <c r="CE40" s="431"/>
      <c r="CF40" s="431"/>
      <c r="CG40" s="431"/>
      <c r="CH40" s="431"/>
      <c r="CI40" s="431"/>
      <c r="CJ40" s="431"/>
      <c r="CK40" s="431"/>
      <c r="CL40" s="431"/>
      <c r="CM40" s="431"/>
      <c r="CN40" s="431"/>
      <c r="CO40" s="431"/>
      <c r="CP40" s="431"/>
      <c r="CQ40" s="431"/>
      <c r="CR40" s="431"/>
      <c r="CS40" s="431"/>
      <c r="CT40" s="431"/>
      <c r="CU40" s="431"/>
      <c r="CV40" s="431"/>
      <c r="CW40" s="431"/>
      <c r="CX40" s="431"/>
      <c r="CY40" s="431"/>
      <c r="CZ40" s="431"/>
      <c r="DA40" s="431"/>
    </row>
    <row r="41" spans="1:105" s="197" customFormat="1" ht="12.75" x14ac:dyDescent="0.2">
      <c r="A41" s="454"/>
      <c r="B41" s="454"/>
      <c r="C41" s="454"/>
      <c r="D41" s="454"/>
      <c r="E41" s="454"/>
      <c r="F41" s="452"/>
      <c r="G41" s="453"/>
      <c r="H41" s="453"/>
      <c r="I41" s="453"/>
      <c r="J41" s="453"/>
      <c r="K41" s="453"/>
      <c r="L41" s="453"/>
      <c r="M41" s="453"/>
      <c r="N41" s="453"/>
      <c r="O41" s="448"/>
      <c r="P41" s="449"/>
      <c r="Q41" s="449"/>
      <c r="R41" s="449"/>
      <c r="S41" s="450"/>
      <c r="T41" s="270"/>
      <c r="U41" s="432"/>
      <c r="V41" s="432"/>
      <c r="W41" s="432"/>
      <c r="X41" s="432"/>
      <c r="Y41" s="432"/>
      <c r="Z41" s="432"/>
      <c r="AA41" s="432"/>
      <c r="AB41" s="432"/>
      <c r="AC41" s="432"/>
      <c r="AD41" s="432"/>
      <c r="AE41" s="432"/>
      <c r="AF41" s="432"/>
      <c r="AG41" s="432"/>
      <c r="AH41" s="432"/>
      <c r="AI41" s="432"/>
      <c r="AJ41" s="432"/>
      <c r="AK41" s="432"/>
      <c r="AL41" s="432"/>
      <c r="AM41" s="432"/>
      <c r="AN41" s="432"/>
      <c r="AO41" s="432"/>
      <c r="AP41" s="432"/>
      <c r="AQ41" s="432"/>
      <c r="AR41" s="432"/>
      <c r="AS41" s="432"/>
      <c r="AT41" s="432"/>
      <c r="AU41" s="432"/>
      <c r="AV41" s="432"/>
      <c r="AW41" s="432"/>
      <c r="AX41" s="432"/>
      <c r="AY41" s="432"/>
      <c r="AZ41" s="432"/>
      <c r="BA41" s="432"/>
      <c r="BB41" s="432"/>
      <c r="BC41" s="432"/>
      <c r="BD41" s="432"/>
      <c r="BE41" s="432"/>
      <c r="BF41" s="432"/>
      <c r="BG41" s="432"/>
      <c r="BH41" s="432"/>
      <c r="BI41" s="432"/>
      <c r="BJ41" s="432"/>
      <c r="BK41" s="432"/>
      <c r="BL41" s="432"/>
      <c r="BM41" s="432"/>
      <c r="BN41" s="432"/>
      <c r="BO41" s="271"/>
      <c r="BP41" s="431"/>
      <c r="BQ41" s="431"/>
      <c r="BR41" s="431"/>
      <c r="BS41" s="431"/>
      <c r="BT41" s="431"/>
      <c r="BU41" s="431"/>
      <c r="BV41" s="431"/>
      <c r="BW41" s="431"/>
      <c r="BX41" s="431"/>
      <c r="BY41" s="431"/>
      <c r="BZ41" s="431"/>
      <c r="CA41" s="431"/>
      <c r="CB41" s="431"/>
      <c r="CC41" s="431"/>
      <c r="CD41" s="431"/>
      <c r="CE41" s="431"/>
      <c r="CF41" s="431"/>
      <c r="CG41" s="431"/>
      <c r="CH41" s="431"/>
      <c r="CI41" s="431"/>
      <c r="CJ41" s="431"/>
      <c r="CK41" s="431"/>
      <c r="CL41" s="431"/>
      <c r="CM41" s="431"/>
      <c r="CN41" s="431"/>
      <c r="CO41" s="431"/>
      <c r="CP41" s="431"/>
      <c r="CQ41" s="431"/>
      <c r="CR41" s="431"/>
      <c r="CS41" s="431"/>
      <c r="CT41" s="431"/>
      <c r="CU41" s="431"/>
      <c r="CV41" s="431"/>
      <c r="CW41" s="431"/>
      <c r="CX41" s="431"/>
      <c r="CY41" s="431"/>
      <c r="CZ41" s="431"/>
      <c r="DA41" s="431"/>
    </row>
    <row r="42" spans="1:105" s="197" customFormat="1" ht="12.75" x14ac:dyDescent="0.2">
      <c r="A42" s="454"/>
      <c r="B42" s="454"/>
      <c r="C42" s="454"/>
      <c r="D42" s="454"/>
      <c r="E42" s="454"/>
      <c r="F42" s="452"/>
      <c r="G42" s="453"/>
      <c r="H42" s="453"/>
      <c r="I42" s="453"/>
      <c r="J42" s="453"/>
      <c r="K42" s="453"/>
      <c r="L42" s="453"/>
      <c r="M42" s="453"/>
      <c r="N42" s="453"/>
      <c r="O42" s="448"/>
      <c r="P42" s="449"/>
      <c r="Q42" s="449"/>
      <c r="R42" s="449"/>
      <c r="S42" s="450"/>
      <c r="T42" s="270"/>
      <c r="U42" s="432"/>
      <c r="V42" s="432"/>
      <c r="W42" s="432"/>
      <c r="X42" s="432"/>
      <c r="Y42" s="432"/>
      <c r="Z42" s="432"/>
      <c r="AA42" s="432"/>
      <c r="AB42" s="432"/>
      <c r="AC42" s="432"/>
      <c r="AD42" s="432"/>
      <c r="AE42" s="432"/>
      <c r="AF42" s="432"/>
      <c r="AG42" s="432"/>
      <c r="AH42" s="432"/>
      <c r="AI42" s="432"/>
      <c r="AJ42" s="432"/>
      <c r="AK42" s="432"/>
      <c r="AL42" s="432"/>
      <c r="AM42" s="432"/>
      <c r="AN42" s="432"/>
      <c r="AO42" s="432"/>
      <c r="AP42" s="432"/>
      <c r="AQ42" s="432"/>
      <c r="AR42" s="432"/>
      <c r="AS42" s="432"/>
      <c r="AT42" s="432"/>
      <c r="AU42" s="432"/>
      <c r="AV42" s="432"/>
      <c r="AW42" s="432"/>
      <c r="AX42" s="432"/>
      <c r="AY42" s="432"/>
      <c r="AZ42" s="432"/>
      <c r="BA42" s="432"/>
      <c r="BB42" s="432"/>
      <c r="BC42" s="432"/>
      <c r="BD42" s="432"/>
      <c r="BE42" s="432"/>
      <c r="BF42" s="432"/>
      <c r="BG42" s="432"/>
      <c r="BH42" s="432"/>
      <c r="BI42" s="432"/>
      <c r="BJ42" s="432"/>
      <c r="BK42" s="432"/>
      <c r="BL42" s="432"/>
      <c r="BM42" s="432"/>
      <c r="BN42" s="432"/>
      <c r="BO42" s="271"/>
      <c r="BP42" s="431"/>
      <c r="BQ42" s="431"/>
      <c r="BR42" s="431"/>
      <c r="BS42" s="431"/>
      <c r="BT42" s="431"/>
      <c r="BU42" s="431"/>
      <c r="BV42" s="431"/>
      <c r="BW42" s="431"/>
      <c r="BX42" s="431"/>
      <c r="BY42" s="431"/>
      <c r="BZ42" s="431"/>
      <c r="CA42" s="431"/>
      <c r="CB42" s="431"/>
      <c r="CC42" s="431"/>
      <c r="CD42" s="431"/>
      <c r="CE42" s="431"/>
      <c r="CF42" s="431"/>
      <c r="CG42" s="431"/>
      <c r="CH42" s="431"/>
      <c r="CI42" s="431"/>
      <c r="CJ42" s="431"/>
      <c r="CK42" s="431"/>
      <c r="CL42" s="431"/>
      <c r="CM42" s="431"/>
      <c r="CN42" s="431"/>
      <c r="CO42" s="431"/>
      <c r="CP42" s="431"/>
      <c r="CQ42" s="431"/>
      <c r="CR42" s="431"/>
      <c r="CS42" s="431"/>
      <c r="CT42" s="431"/>
      <c r="CU42" s="431"/>
      <c r="CV42" s="431"/>
      <c r="CW42" s="431"/>
      <c r="CX42" s="431"/>
      <c r="CY42" s="431"/>
      <c r="CZ42" s="431"/>
      <c r="DA42" s="431"/>
    </row>
    <row r="43" spans="1:105" s="197" customFormat="1" ht="12.75" x14ac:dyDescent="0.2">
      <c r="A43" s="454"/>
      <c r="B43" s="454"/>
      <c r="C43" s="454"/>
      <c r="D43" s="454"/>
      <c r="E43" s="454"/>
      <c r="F43" s="452"/>
      <c r="G43" s="453"/>
      <c r="H43" s="453"/>
      <c r="I43" s="453"/>
      <c r="J43" s="453"/>
      <c r="K43" s="453"/>
      <c r="L43" s="453"/>
      <c r="M43" s="453"/>
      <c r="N43" s="453"/>
      <c r="O43" s="448"/>
      <c r="P43" s="449"/>
      <c r="Q43" s="449"/>
      <c r="R43" s="449"/>
      <c r="S43" s="450"/>
      <c r="T43" s="270"/>
      <c r="U43" s="432"/>
      <c r="V43" s="432"/>
      <c r="W43" s="432"/>
      <c r="X43" s="432"/>
      <c r="Y43" s="432"/>
      <c r="Z43" s="432"/>
      <c r="AA43" s="432"/>
      <c r="AB43" s="432"/>
      <c r="AC43" s="432"/>
      <c r="AD43" s="432"/>
      <c r="AE43" s="432"/>
      <c r="AF43" s="432"/>
      <c r="AG43" s="432"/>
      <c r="AH43" s="432"/>
      <c r="AI43" s="432"/>
      <c r="AJ43" s="432"/>
      <c r="AK43" s="432"/>
      <c r="AL43" s="432"/>
      <c r="AM43" s="432"/>
      <c r="AN43" s="432"/>
      <c r="AO43" s="432"/>
      <c r="AP43" s="432"/>
      <c r="AQ43" s="432"/>
      <c r="AR43" s="432"/>
      <c r="AS43" s="432"/>
      <c r="AT43" s="432"/>
      <c r="AU43" s="432"/>
      <c r="AV43" s="432"/>
      <c r="AW43" s="432"/>
      <c r="AX43" s="432"/>
      <c r="AY43" s="432"/>
      <c r="AZ43" s="432"/>
      <c r="BA43" s="432"/>
      <c r="BB43" s="432"/>
      <c r="BC43" s="432"/>
      <c r="BD43" s="432"/>
      <c r="BE43" s="432"/>
      <c r="BF43" s="432"/>
      <c r="BG43" s="432"/>
      <c r="BH43" s="432"/>
      <c r="BI43" s="432"/>
      <c r="BJ43" s="432"/>
      <c r="BK43" s="432"/>
      <c r="BL43" s="432"/>
      <c r="BM43" s="432"/>
      <c r="BN43" s="432"/>
      <c r="BO43" s="271"/>
      <c r="BP43" s="431"/>
      <c r="BQ43" s="431"/>
      <c r="BR43" s="431"/>
      <c r="BS43" s="431"/>
      <c r="BT43" s="431"/>
      <c r="BU43" s="431"/>
      <c r="BV43" s="431"/>
      <c r="BW43" s="431"/>
      <c r="BX43" s="431"/>
      <c r="BY43" s="431"/>
      <c r="BZ43" s="431"/>
      <c r="CA43" s="431"/>
      <c r="CB43" s="431"/>
      <c r="CC43" s="431"/>
      <c r="CD43" s="431"/>
      <c r="CE43" s="431"/>
      <c r="CF43" s="431"/>
      <c r="CG43" s="431"/>
      <c r="CH43" s="431"/>
      <c r="CI43" s="431"/>
      <c r="CJ43" s="431"/>
      <c r="CK43" s="431"/>
      <c r="CL43" s="431"/>
      <c r="CM43" s="431"/>
      <c r="CN43" s="431"/>
      <c r="CO43" s="431"/>
      <c r="CP43" s="431"/>
      <c r="CQ43" s="431"/>
      <c r="CR43" s="431"/>
      <c r="CS43" s="431"/>
      <c r="CT43" s="431"/>
      <c r="CU43" s="431"/>
      <c r="CV43" s="431"/>
      <c r="CW43" s="431"/>
      <c r="CX43" s="431"/>
      <c r="CY43" s="431"/>
      <c r="CZ43" s="431"/>
      <c r="DA43" s="431"/>
    </row>
    <row r="44" spans="1:105" s="197" customFormat="1" ht="12.75" x14ac:dyDescent="0.2">
      <c r="A44" s="454"/>
      <c r="B44" s="454"/>
      <c r="C44" s="454"/>
      <c r="D44" s="454"/>
      <c r="E44" s="454"/>
      <c r="F44" s="452"/>
      <c r="G44" s="453"/>
      <c r="H44" s="453"/>
      <c r="I44" s="453"/>
      <c r="J44" s="453"/>
      <c r="K44" s="453"/>
      <c r="L44" s="453"/>
      <c r="M44" s="453"/>
      <c r="N44" s="453"/>
      <c r="O44" s="448"/>
      <c r="P44" s="449"/>
      <c r="Q44" s="449"/>
      <c r="R44" s="449"/>
      <c r="S44" s="450"/>
      <c r="T44" s="270"/>
      <c r="U44" s="432"/>
      <c r="V44" s="432"/>
      <c r="W44" s="432"/>
      <c r="X44" s="432"/>
      <c r="Y44" s="432"/>
      <c r="Z44" s="432"/>
      <c r="AA44" s="432"/>
      <c r="AB44" s="432"/>
      <c r="AC44" s="432"/>
      <c r="AD44" s="432"/>
      <c r="AE44" s="432"/>
      <c r="AF44" s="432"/>
      <c r="AG44" s="432"/>
      <c r="AH44" s="432"/>
      <c r="AI44" s="432"/>
      <c r="AJ44" s="432"/>
      <c r="AK44" s="432"/>
      <c r="AL44" s="432"/>
      <c r="AM44" s="432"/>
      <c r="AN44" s="432"/>
      <c r="AO44" s="432"/>
      <c r="AP44" s="432"/>
      <c r="AQ44" s="432"/>
      <c r="AR44" s="432"/>
      <c r="AS44" s="432"/>
      <c r="AT44" s="432"/>
      <c r="AU44" s="432"/>
      <c r="AV44" s="432"/>
      <c r="AW44" s="432"/>
      <c r="AX44" s="432"/>
      <c r="AY44" s="432"/>
      <c r="AZ44" s="432"/>
      <c r="BA44" s="432"/>
      <c r="BB44" s="432"/>
      <c r="BC44" s="432"/>
      <c r="BD44" s="432"/>
      <c r="BE44" s="432"/>
      <c r="BF44" s="432"/>
      <c r="BG44" s="432"/>
      <c r="BH44" s="432"/>
      <c r="BI44" s="432"/>
      <c r="BJ44" s="432"/>
      <c r="BK44" s="432"/>
      <c r="BL44" s="432"/>
      <c r="BM44" s="432"/>
      <c r="BN44" s="432"/>
      <c r="BO44" s="271"/>
      <c r="BP44" s="431"/>
      <c r="BQ44" s="431"/>
      <c r="BR44" s="431"/>
      <c r="BS44" s="431"/>
      <c r="BT44" s="431"/>
      <c r="BU44" s="431"/>
      <c r="BV44" s="431"/>
      <c r="BW44" s="431"/>
      <c r="BX44" s="431"/>
      <c r="BY44" s="431"/>
      <c r="BZ44" s="431"/>
      <c r="CA44" s="431"/>
      <c r="CB44" s="431"/>
      <c r="CC44" s="431"/>
      <c r="CD44" s="431"/>
      <c r="CE44" s="431"/>
      <c r="CF44" s="431"/>
      <c r="CG44" s="431"/>
      <c r="CH44" s="431"/>
      <c r="CI44" s="431"/>
      <c r="CJ44" s="431"/>
      <c r="CK44" s="431"/>
      <c r="CL44" s="431"/>
      <c r="CM44" s="431"/>
      <c r="CN44" s="431"/>
      <c r="CO44" s="431"/>
      <c r="CP44" s="431"/>
      <c r="CQ44" s="431"/>
      <c r="CR44" s="431"/>
      <c r="CS44" s="431"/>
      <c r="CT44" s="431"/>
      <c r="CU44" s="431"/>
      <c r="CV44" s="431"/>
      <c r="CW44" s="431"/>
      <c r="CX44" s="431"/>
      <c r="CY44" s="431"/>
      <c r="CZ44" s="431"/>
      <c r="DA44" s="431"/>
    </row>
    <row r="45" spans="1:105" s="197" customFormat="1" ht="12.75" x14ac:dyDescent="0.2">
      <c r="A45" s="454"/>
      <c r="B45" s="454"/>
      <c r="C45" s="454"/>
      <c r="D45" s="454"/>
      <c r="E45" s="454"/>
      <c r="F45" s="452"/>
      <c r="G45" s="453"/>
      <c r="H45" s="453"/>
      <c r="I45" s="453"/>
      <c r="J45" s="453"/>
      <c r="K45" s="453"/>
      <c r="L45" s="453"/>
      <c r="M45" s="453"/>
      <c r="N45" s="453"/>
      <c r="O45" s="448"/>
      <c r="P45" s="449"/>
      <c r="Q45" s="449"/>
      <c r="R45" s="449"/>
      <c r="S45" s="450"/>
      <c r="T45" s="270"/>
      <c r="U45" s="432"/>
      <c r="V45" s="432"/>
      <c r="W45" s="432"/>
      <c r="X45" s="432"/>
      <c r="Y45" s="432"/>
      <c r="Z45" s="432"/>
      <c r="AA45" s="432"/>
      <c r="AB45" s="432"/>
      <c r="AC45" s="432"/>
      <c r="AD45" s="432"/>
      <c r="AE45" s="432"/>
      <c r="AF45" s="432"/>
      <c r="AG45" s="432"/>
      <c r="AH45" s="432"/>
      <c r="AI45" s="432"/>
      <c r="AJ45" s="432"/>
      <c r="AK45" s="432"/>
      <c r="AL45" s="432"/>
      <c r="AM45" s="432"/>
      <c r="AN45" s="432"/>
      <c r="AO45" s="432"/>
      <c r="AP45" s="432"/>
      <c r="AQ45" s="432"/>
      <c r="AR45" s="432"/>
      <c r="AS45" s="432"/>
      <c r="AT45" s="432"/>
      <c r="AU45" s="432"/>
      <c r="AV45" s="432"/>
      <c r="AW45" s="432"/>
      <c r="AX45" s="432"/>
      <c r="AY45" s="432"/>
      <c r="AZ45" s="432"/>
      <c r="BA45" s="432"/>
      <c r="BB45" s="432"/>
      <c r="BC45" s="432"/>
      <c r="BD45" s="432"/>
      <c r="BE45" s="432"/>
      <c r="BF45" s="432"/>
      <c r="BG45" s="432"/>
      <c r="BH45" s="432"/>
      <c r="BI45" s="432"/>
      <c r="BJ45" s="432"/>
      <c r="BK45" s="432"/>
      <c r="BL45" s="432"/>
      <c r="BM45" s="432"/>
      <c r="BN45" s="432"/>
      <c r="BO45" s="271"/>
      <c r="BP45" s="431"/>
      <c r="BQ45" s="431"/>
      <c r="BR45" s="431"/>
      <c r="BS45" s="431"/>
      <c r="BT45" s="431"/>
      <c r="BU45" s="431"/>
      <c r="BV45" s="431"/>
      <c r="BW45" s="431"/>
      <c r="BX45" s="431"/>
      <c r="BY45" s="431"/>
      <c r="BZ45" s="431"/>
      <c r="CA45" s="431"/>
      <c r="CB45" s="431"/>
      <c r="CC45" s="431"/>
      <c r="CD45" s="431"/>
      <c r="CE45" s="431"/>
      <c r="CF45" s="431"/>
      <c r="CG45" s="431"/>
      <c r="CH45" s="431"/>
      <c r="CI45" s="431"/>
      <c r="CJ45" s="431"/>
      <c r="CK45" s="431"/>
      <c r="CL45" s="431"/>
      <c r="CM45" s="431"/>
      <c r="CN45" s="431"/>
      <c r="CO45" s="431"/>
      <c r="CP45" s="431"/>
      <c r="CQ45" s="431"/>
      <c r="CR45" s="431"/>
      <c r="CS45" s="431"/>
      <c r="CT45" s="431"/>
      <c r="CU45" s="431"/>
      <c r="CV45" s="431"/>
      <c r="CW45" s="431"/>
      <c r="CX45" s="431"/>
      <c r="CY45" s="431"/>
      <c r="CZ45" s="431"/>
      <c r="DA45" s="431"/>
    </row>
    <row r="46" spans="1:105" s="197" customFormat="1" ht="12.75" x14ac:dyDescent="0.2">
      <c r="A46" s="454"/>
      <c r="B46" s="454"/>
      <c r="C46" s="454"/>
      <c r="D46" s="454"/>
      <c r="E46" s="454"/>
      <c r="F46" s="452"/>
      <c r="G46" s="453"/>
      <c r="H46" s="453"/>
      <c r="I46" s="453"/>
      <c r="J46" s="453"/>
      <c r="K46" s="453"/>
      <c r="L46" s="453"/>
      <c r="M46" s="453"/>
      <c r="N46" s="453"/>
      <c r="O46" s="448"/>
      <c r="P46" s="449"/>
      <c r="Q46" s="449"/>
      <c r="R46" s="449"/>
      <c r="S46" s="450"/>
      <c r="T46" s="270"/>
      <c r="U46" s="432"/>
      <c r="V46" s="432"/>
      <c r="W46" s="432"/>
      <c r="X46" s="432"/>
      <c r="Y46" s="432"/>
      <c r="Z46" s="432"/>
      <c r="AA46" s="432"/>
      <c r="AB46" s="432"/>
      <c r="AC46" s="432"/>
      <c r="AD46" s="432"/>
      <c r="AE46" s="432"/>
      <c r="AF46" s="432"/>
      <c r="AG46" s="432"/>
      <c r="AH46" s="432"/>
      <c r="AI46" s="432"/>
      <c r="AJ46" s="432"/>
      <c r="AK46" s="432"/>
      <c r="AL46" s="432"/>
      <c r="AM46" s="432"/>
      <c r="AN46" s="432"/>
      <c r="AO46" s="432"/>
      <c r="AP46" s="432"/>
      <c r="AQ46" s="432"/>
      <c r="AR46" s="432"/>
      <c r="AS46" s="432"/>
      <c r="AT46" s="432"/>
      <c r="AU46" s="432"/>
      <c r="AV46" s="432"/>
      <c r="AW46" s="432"/>
      <c r="AX46" s="432"/>
      <c r="AY46" s="432"/>
      <c r="AZ46" s="432"/>
      <c r="BA46" s="432"/>
      <c r="BB46" s="432"/>
      <c r="BC46" s="432"/>
      <c r="BD46" s="432"/>
      <c r="BE46" s="432"/>
      <c r="BF46" s="432"/>
      <c r="BG46" s="432"/>
      <c r="BH46" s="432"/>
      <c r="BI46" s="432"/>
      <c r="BJ46" s="432"/>
      <c r="BK46" s="432"/>
      <c r="BL46" s="432"/>
      <c r="BM46" s="432"/>
      <c r="BN46" s="432"/>
      <c r="BO46" s="271"/>
      <c r="BP46" s="431"/>
      <c r="BQ46" s="431"/>
      <c r="BR46" s="431"/>
      <c r="BS46" s="431"/>
      <c r="BT46" s="431"/>
      <c r="BU46" s="431"/>
      <c r="BV46" s="431"/>
      <c r="BW46" s="431"/>
      <c r="BX46" s="431"/>
      <c r="BY46" s="431"/>
      <c r="BZ46" s="431"/>
      <c r="CA46" s="431"/>
      <c r="CB46" s="431"/>
      <c r="CC46" s="431"/>
      <c r="CD46" s="431"/>
      <c r="CE46" s="431"/>
      <c r="CF46" s="431"/>
      <c r="CG46" s="431"/>
      <c r="CH46" s="431"/>
      <c r="CI46" s="431"/>
      <c r="CJ46" s="431"/>
      <c r="CK46" s="431"/>
      <c r="CL46" s="431"/>
      <c r="CM46" s="431"/>
      <c r="CN46" s="431"/>
      <c r="CO46" s="431"/>
      <c r="CP46" s="431"/>
      <c r="CQ46" s="431"/>
      <c r="CR46" s="431"/>
      <c r="CS46" s="431"/>
      <c r="CT46" s="431"/>
      <c r="CU46" s="431"/>
      <c r="CV46" s="431"/>
      <c r="CW46" s="431"/>
      <c r="CX46" s="431"/>
      <c r="CY46" s="431"/>
      <c r="CZ46" s="431"/>
      <c r="DA46" s="431"/>
    </row>
    <row r="47" spans="1:105" s="197" customFormat="1" ht="12.75" x14ac:dyDescent="0.2">
      <c r="A47" s="454"/>
      <c r="B47" s="454"/>
      <c r="C47" s="454"/>
      <c r="D47" s="454"/>
      <c r="E47" s="454"/>
      <c r="F47" s="452"/>
      <c r="G47" s="453"/>
      <c r="H47" s="453"/>
      <c r="I47" s="453"/>
      <c r="J47" s="453"/>
      <c r="K47" s="453"/>
      <c r="L47" s="453"/>
      <c r="M47" s="453"/>
      <c r="N47" s="453"/>
      <c r="O47" s="448"/>
      <c r="P47" s="449"/>
      <c r="Q47" s="449"/>
      <c r="R47" s="449"/>
      <c r="S47" s="450"/>
      <c r="T47" s="270"/>
      <c r="U47" s="432"/>
      <c r="V47" s="432"/>
      <c r="W47" s="432"/>
      <c r="X47" s="432"/>
      <c r="Y47" s="432"/>
      <c r="Z47" s="432"/>
      <c r="AA47" s="432"/>
      <c r="AB47" s="432"/>
      <c r="AC47" s="432"/>
      <c r="AD47" s="432"/>
      <c r="AE47" s="432"/>
      <c r="AF47" s="432"/>
      <c r="AG47" s="432"/>
      <c r="AH47" s="432"/>
      <c r="AI47" s="432"/>
      <c r="AJ47" s="432"/>
      <c r="AK47" s="432"/>
      <c r="AL47" s="432"/>
      <c r="AM47" s="432"/>
      <c r="AN47" s="432"/>
      <c r="AO47" s="432"/>
      <c r="AP47" s="432"/>
      <c r="AQ47" s="432"/>
      <c r="AR47" s="432"/>
      <c r="AS47" s="432"/>
      <c r="AT47" s="432"/>
      <c r="AU47" s="432"/>
      <c r="AV47" s="432"/>
      <c r="AW47" s="432"/>
      <c r="AX47" s="432"/>
      <c r="AY47" s="432"/>
      <c r="AZ47" s="432"/>
      <c r="BA47" s="432"/>
      <c r="BB47" s="432"/>
      <c r="BC47" s="432"/>
      <c r="BD47" s="432"/>
      <c r="BE47" s="432"/>
      <c r="BF47" s="432"/>
      <c r="BG47" s="432"/>
      <c r="BH47" s="432"/>
      <c r="BI47" s="432"/>
      <c r="BJ47" s="432"/>
      <c r="BK47" s="432"/>
      <c r="BL47" s="432"/>
      <c r="BM47" s="432"/>
      <c r="BN47" s="432"/>
      <c r="BO47" s="271"/>
      <c r="BP47" s="431"/>
      <c r="BQ47" s="431"/>
      <c r="BR47" s="431"/>
      <c r="BS47" s="431"/>
      <c r="BT47" s="431"/>
      <c r="BU47" s="431"/>
      <c r="BV47" s="431"/>
      <c r="BW47" s="431"/>
      <c r="BX47" s="431"/>
      <c r="BY47" s="431"/>
      <c r="BZ47" s="431"/>
      <c r="CA47" s="431"/>
      <c r="CB47" s="431"/>
      <c r="CC47" s="431"/>
      <c r="CD47" s="431"/>
      <c r="CE47" s="431"/>
      <c r="CF47" s="431"/>
      <c r="CG47" s="431"/>
      <c r="CH47" s="431"/>
      <c r="CI47" s="431"/>
      <c r="CJ47" s="431"/>
      <c r="CK47" s="431"/>
      <c r="CL47" s="431"/>
      <c r="CM47" s="431"/>
      <c r="CN47" s="431"/>
      <c r="CO47" s="431"/>
      <c r="CP47" s="431"/>
      <c r="CQ47" s="431"/>
      <c r="CR47" s="431"/>
      <c r="CS47" s="431"/>
      <c r="CT47" s="431"/>
      <c r="CU47" s="431"/>
      <c r="CV47" s="431"/>
      <c r="CW47" s="431"/>
      <c r="CX47" s="431"/>
      <c r="CY47" s="431"/>
      <c r="CZ47" s="431"/>
      <c r="DA47" s="431"/>
    </row>
    <row r="48" spans="1:105" x14ac:dyDescent="0.2">
      <c r="A48" s="4"/>
      <c r="B48" s="455" t="s">
        <v>20</v>
      </c>
      <c r="C48" s="455"/>
      <c r="D48" s="455"/>
      <c r="E48" s="455"/>
      <c r="F48" s="455"/>
      <c r="G48" s="455"/>
      <c r="H48" s="455"/>
      <c r="I48" s="455"/>
      <c r="J48" s="455"/>
      <c r="K48" s="455"/>
      <c r="L48" s="455"/>
      <c r="M48" s="455"/>
      <c r="N48" s="455"/>
      <c r="O48" s="455"/>
      <c r="P48" s="455"/>
      <c r="Q48" s="455"/>
      <c r="R48" s="455"/>
      <c r="S48" s="455"/>
      <c r="T48" s="455"/>
      <c r="U48" s="455"/>
      <c r="V48" s="455"/>
      <c r="W48" s="455"/>
      <c r="X48" s="455"/>
      <c r="Y48" s="455"/>
      <c r="Z48" s="455"/>
      <c r="AA48" s="455"/>
      <c r="AB48" s="455"/>
      <c r="AC48" s="455"/>
      <c r="AD48" s="455"/>
      <c r="AE48" s="455"/>
      <c r="AF48" s="455"/>
      <c r="AG48" s="455"/>
      <c r="AH48" s="455"/>
      <c r="AI48" s="455"/>
      <c r="AJ48" s="455"/>
      <c r="AK48" s="455"/>
      <c r="AL48" s="455"/>
      <c r="AM48" s="455"/>
      <c r="AN48" s="455"/>
      <c r="AO48" s="455"/>
      <c r="AP48" s="455"/>
      <c r="AQ48" s="455"/>
      <c r="AR48" s="455"/>
      <c r="AS48" s="455"/>
      <c r="AT48" s="455"/>
      <c r="AU48" s="455"/>
      <c r="AV48" s="455"/>
      <c r="AW48" s="455"/>
      <c r="AX48" s="455"/>
      <c r="AY48" s="455"/>
      <c r="AZ48" s="455"/>
      <c r="BA48" s="455"/>
      <c r="BB48" s="455"/>
      <c r="BC48" s="455"/>
      <c r="BD48" s="455"/>
      <c r="BE48" s="455"/>
      <c r="BF48" s="455"/>
      <c r="BG48" s="455"/>
      <c r="BH48" s="455"/>
      <c r="BI48" s="455"/>
      <c r="BJ48" s="455"/>
      <c r="BK48" s="455"/>
      <c r="BL48" s="455"/>
      <c r="BM48" s="455"/>
      <c r="BN48" s="455"/>
      <c r="BO48" s="5"/>
      <c r="BP48" s="440">
        <f>SUM(BP39:CH47)</f>
        <v>0</v>
      </c>
      <c r="BQ48" s="440"/>
      <c r="BR48" s="440"/>
      <c r="BS48" s="440"/>
      <c r="BT48" s="440"/>
      <c r="BU48" s="440"/>
      <c r="BV48" s="440"/>
      <c r="BW48" s="440"/>
      <c r="BX48" s="440"/>
      <c r="BY48" s="440"/>
      <c r="BZ48" s="440"/>
      <c r="CA48" s="440"/>
      <c r="CB48" s="440"/>
      <c r="CC48" s="440"/>
      <c r="CD48" s="440"/>
      <c r="CE48" s="440"/>
      <c r="CF48" s="440"/>
      <c r="CG48" s="440"/>
      <c r="CH48" s="440"/>
      <c r="CI48" s="440">
        <f>SUM(CI39:DA47)</f>
        <v>0</v>
      </c>
      <c r="CJ48" s="440"/>
      <c r="CK48" s="440"/>
      <c r="CL48" s="440"/>
      <c r="CM48" s="440"/>
      <c r="CN48" s="440"/>
      <c r="CO48" s="440"/>
      <c r="CP48" s="440"/>
      <c r="CQ48" s="440"/>
      <c r="CR48" s="440"/>
      <c r="CS48" s="440"/>
      <c r="CT48" s="440"/>
      <c r="CU48" s="440"/>
      <c r="CV48" s="440"/>
      <c r="CW48" s="440"/>
      <c r="CX48" s="440"/>
      <c r="CY48" s="440"/>
      <c r="CZ48" s="440"/>
      <c r="DA48" s="440"/>
    </row>
    <row r="49" spans="1:105" x14ac:dyDescent="0.2">
      <c r="A49" s="4"/>
      <c r="B49" s="455" t="s">
        <v>21</v>
      </c>
      <c r="C49" s="455"/>
      <c r="D49" s="455"/>
      <c r="E49" s="455"/>
      <c r="F49" s="455"/>
      <c r="G49" s="455"/>
      <c r="H49" s="455"/>
      <c r="I49" s="455"/>
      <c r="J49" s="455"/>
      <c r="K49" s="455"/>
      <c r="L49" s="455"/>
      <c r="M49" s="455"/>
      <c r="N49" s="455"/>
      <c r="O49" s="455"/>
      <c r="P49" s="455"/>
      <c r="Q49" s="455"/>
      <c r="R49" s="455"/>
      <c r="S49" s="455"/>
      <c r="T49" s="455"/>
      <c r="U49" s="455"/>
      <c r="V49" s="455"/>
      <c r="W49" s="455"/>
      <c r="X49" s="455"/>
      <c r="Y49" s="455"/>
      <c r="Z49" s="455"/>
      <c r="AA49" s="455"/>
      <c r="AB49" s="455"/>
      <c r="AC49" s="455"/>
      <c r="AD49" s="455"/>
      <c r="AE49" s="455"/>
      <c r="AF49" s="455"/>
      <c r="AG49" s="455"/>
      <c r="AH49" s="455"/>
      <c r="AI49" s="455"/>
      <c r="AJ49" s="455"/>
      <c r="AK49" s="455"/>
      <c r="AL49" s="455"/>
      <c r="AM49" s="455"/>
      <c r="AN49" s="455"/>
      <c r="AO49" s="455"/>
      <c r="AP49" s="455"/>
      <c r="AQ49" s="455"/>
      <c r="AR49" s="455"/>
      <c r="AS49" s="455"/>
      <c r="AT49" s="455"/>
      <c r="AU49" s="455"/>
      <c r="AV49" s="455"/>
      <c r="AW49" s="455"/>
      <c r="AX49" s="455"/>
      <c r="AY49" s="455"/>
      <c r="AZ49" s="455"/>
      <c r="BA49" s="455"/>
      <c r="BB49" s="455"/>
      <c r="BC49" s="455"/>
      <c r="BD49" s="455"/>
      <c r="BE49" s="455"/>
      <c r="BF49" s="455"/>
      <c r="BG49" s="455"/>
      <c r="BH49" s="455"/>
      <c r="BI49" s="455"/>
      <c r="BJ49" s="455"/>
      <c r="BK49" s="455"/>
      <c r="BL49" s="455"/>
      <c r="BM49" s="455"/>
      <c r="BN49" s="455"/>
      <c r="BO49" s="5"/>
      <c r="BP49" s="440">
        <f>УСН1+УСН2</f>
        <v>250000</v>
      </c>
      <c r="BQ49" s="440"/>
      <c r="BR49" s="440"/>
      <c r="BS49" s="440"/>
      <c r="BT49" s="440"/>
      <c r="BU49" s="440"/>
      <c r="BV49" s="440"/>
      <c r="BW49" s="440"/>
      <c r="BX49" s="440"/>
      <c r="BY49" s="440"/>
      <c r="BZ49" s="440"/>
      <c r="CA49" s="440"/>
      <c r="CB49" s="440"/>
      <c r="CC49" s="440"/>
      <c r="CD49" s="440"/>
      <c r="CE49" s="440"/>
      <c r="CF49" s="440"/>
      <c r="CG49" s="440"/>
      <c r="CH49" s="440"/>
      <c r="CI49" s="440">
        <f>CI30+CI48</f>
        <v>0</v>
      </c>
      <c r="CJ49" s="440"/>
      <c r="CK49" s="440"/>
      <c r="CL49" s="440"/>
      <c r="CM49" s="440"/>
      <c r="CN49" s="440"/>
      <c r="CO49" s="440"/>
      <c r="CP49" s="440"/>
      <c r="CQ49" s="440"/>
      <c r="CR49" s="440"/>
      <c r="CS49" s="440"/>
      <c r="CT49" s="440"/>
      <c r="CU49" s="440"/>
      <c r="CV49" s="440"/>
      <c r="CW49" s="440"/>
      <c r="CX49" s="440"/>
      <c r="CY49" s="440"/>
      <c r="CZ49" s="440"/>
      <c r="DA49" s="440"/>
    </row>
  </sheetData>
  <sheetProtection password="9545" sheet="1" objects="1" scenarios="1" formatRows="0" selectLockedCells="1"/>
  <customSheetViews>
    <customSheetView guid="{6FC1B69A-BC8B-4604-944B-6372D0B618C1}" showPageBreaks="1" showGridLines="0" view="pageBreakPreview" showRuler="0">
      <selection activeCell="BP32" sqref="BP32:CH32"/>
      <pageMargins left="0.78740157480314965" right="0.55118110236220474" top="0.59055118110236227" bottom="0.39370078740157483" header="0.19685039370078741" footer="0.19685039370078741"/>
      <pageSetup paperSize="9" orientation="portrait" r:id="rId1"/>
      <headerFooter alignWithMargins="0">
        <oddHeader>&amp;R&amp;"Times New Roman,обычный"&amp;7Подготовлено с использованием системы &amp;"Times New Roman,полужирный"КонсультантПлюс</oddHeader>
      </headerFooter>
    </customSheetView>
    <customSheetView guid="{6E2ACC73-2521-441F-B10D-4DAD28BFFDFA}" showPageBreaks="1" showGridLines="0" view="pageBreakPreview" topLeftCell="A8">
      <selection activeCell="BP32" sqref="BP32:CH32"/>
      <pageMargins left="0.78740157480314965" right="0.55118110236220474" top="0.59055118110236227" bottom="0.39370078740157483" header="0.19685039370078741" footer="0.19685039370078741"/>
      <pageSetup paperSize="9" orientation="portrait" r:id="rId2"/>
      <headerFooter alignWithMargins="0">
        <oddHeader>&amp;R&amp;"Times New Roman,обычный"&amp;7Подготовлено с использованием системы &amp;"Times New Roman,полужирный"КонсультантПлюс</oddHeader>
      </headerFooter>
    </customSheetView>
  </customSheetViews>
  <mergeCells count="228">
    <mergeCell ref="BP28:CH28"/>
    <mergeCell ref="CI28:DA28"/>
    <mergeCell ref="A27:E27"/>
    <mergeCell ref="F27:N27"/>
    <mergeCell ref="O27:S27"/>
    <mergeCell ref="U27:BN27"/>
    <mergeCell ref="BP27:CH27"/>
    <mergeCell ref="CI27:DA27"/>
    <mergeCell ref="BP24:CH24"/>
    <mergeCell ref="CI24:DA24"/>
    <mergeCell ref="A23:E23"/>
    <mergeCell ref="F23:N23"/>
    <mergeCell ref="O23:S23"/>
    <mergeCell ref="U23:BN23"/>
    <mergeCell ref="BP23:CH23"/>
    <mergeCell ref="CI23:DA23"/>
    <mergeCell ref="A26:E26"/>
    <mergeCell ref="F26:N26"/>
    <mergeCell ref="O26:S26"/>
    <mergeCell ref="U26:BN26"/>
    <mergeCell ref="BP26:CH26"/>
    <mergeCell ref="CI26:DA26"/>
    <mergeCell ref="A25:E25"/>
    <mergeCell ref="F25:N25"/>
    <mergeCell ref="O25:S25"/>
    <mergeCell ref="U25:BN25"/>
    <mergeCell ref="BP25:CH25"/>
    <mergeCell ref="CI25:DA25"/>
    <mergeCell ref="BP20:CH20"/>
    <mergeCell ref="CI20:DA20"/>
    <mergeCell ref="A19:E19"/>
    <mergeCell ref="F19:N19"/>
    <mergeCell ref="O19:S19"/>
    <mergeCell ref="U19:BN19"/>
    <mergeCell ref="BP19:CH19"/>
    <mergeCell ref="CI19:DA19"/>
    <mergeCell ref="A22:E22"/>
    <mergeCell ref="F22:N22"/>
    <mergeCell ref="O22:S22"/>
    <mergeCell ref="U22:BN22"/>
    <mergeCell ref="BP22:CH22"/>
    <mergeCell ref="CI22:DA22"/>
    <mergeCell ref="A21:E21"/>
    <mergeCell ref="F21:N21"/>
    <mergeCell ref="O21:S21"/>
    <mergeCell ref="U21:BN21"/>
    <mergeCell ref="BP21:CH21"/>
    <mergeCell ref="CI21:DA21"/>
    <mergeCell ref="F8:N8"/>
    <mergeCell ref="A7:E7"/>
    <mergeCell ref="F9:N9"/>
    <mergeCell ref="A9:E9"/>
    <mergeCell ref="A8:E8"/>
    <mergeCell ref="A10:E10"/>
    <mergeCell ref="F5:S5"/>
    <mergeCell ref="T5:BO5"/>
    <mergeCell ref="O9:S9"/>
    <mergeCell ref="U9:BN9"/>
    <mergeCell ref="BP5:CH5"/>
    <mergeCell ref="CI5:DA5"/>
    <mergeCell ref="U7:BN7"/>
    <mergeCell ref="O7:S7"/>
    <mergeCell ref="F7:N7"/>
    <mergeCell ref="A2:DA2"/>
    <mergeCell ref="BP6:CH6"/>
    <mergeCell ref="CI6:DA6"/>
    <mergeCell ref="F6:S6"/>
    <mergeCell ref="T6:BO6"/>
    <mergeCell ref="A6:E6"/>
    <mergeCell ref="CI7:DA7"/>
    <mergeCell ref="BP4:DA4"/>
    <mergeCell ref="A5:E5"/>
    <mergeCell ref="A4:BO4"/>
    <mergeCell ref="BP9:CH9"/>
    <mergeCell ref="CI9:DA9"/>
    <mergeCell ref="BP7:CH7"/>
    <mergeCell ref="O8:S8"/>
    <mergeCell ref="CI12:DA12"/>
    <mergeCell ref="CI8:DA8"/>
    <mergeCell ref="U8:BN8"/>
    <mergeCell ref="BP8:CH8"/>
    <mergeCell ref="CI10:DA10"/>
    <mergeCell ref="CI11:DA11"/>
    <mergeCell ref="U12:BN12"/>
    <mergeCell ref="BP12:CH12"/>
    <mergeCell ref="BP11:CH11"/>
    <mergeCell ref="BP10:CH10"/>
    <mergeCell ref="U10:BN10"/>
    <mergeCell ref="F40:N40"/>
    <mergeCell ref="F11:N11"/>
    <mergeCell ref="O11:S11"/>
    <mergeCell ref="A13:E13"/>
    <mergeCell ref="O13:S13"/>
    <mergeCell ref="A16:E16"/>
    <mergeCell ref="F16:N16"/>
    <mergeCell ref="O16:S16"/>
    <mergeCell ref="U16:BN16"/>
    <mergeCell ref="A15:E15"/>
    <mergeCell ref="F15:N15"/>
    <mergeCell ref="O15:S15"/>
    <mergeCell ref="U15:BN15"/>
    <mergeCell ref="A18:E18"/>
    <mergeCell ref="F18:N18"/>
    <mergeCell ref="O18:S18"/>
    <mergeCell ref="U18:BN18"/>
    <mergeCell ref="A17:E17"/>
    <mergeCell ref="F17:N17"/>
    <mergeCell ref="O17:S17"/>
    <mergeCell ref="U17:BN17"/>
    <mergeCell ref="A20:E20"/>
    <mergeCell ref="F20:N20"/>
    <mergeCell ref="O20:S20"/>
    <mergeCell ref="A39:E39"/>
    <mergeCell ref="A14:E14"/>
    <mergeCell ref="O10:S10"/>
    <mergeCell ref="U14:BN14"/>
    <mergeCell ref="O14:S14"/>
    <mergeCell ref="F14:N14"/>
    <mergeCell ref="A29:E29"/>
    <mergeCell ref="F10:N10"/>
    <mergeCell ref="A24:E24"/>
    <mergeCell ref="F24:N24"/>
    <mergeCell ref="O24:S24"/>
    <mergeCell ref="U24:BN24"/>
    <mergeCell ref="A28:E28"/>
    <mergeCell ref="F28:N28"/>
    <mergeCell ref="O28:S28"/>
    <mergeCell ref="U28:BN28"/>
    <mergeCell ref="A12:E12"/>
    <mergeCell ref="O12:S12"/>
    <mergeCell ref="F12:N12"/>
    <mergeCell ref="A11:E11"/>
    <mergeCell ref="U11:BN11"/>
    <mergeCell ref="A34:DA34"/>
    <mergeCell ref="U29:BN29"/>
    <mergeCell ref="BP29:CH29"/>
    <mergeCell ref="BP49:CH49"/>
    <mergeCell ref="CI49:DA49"/>
    <mergeCell ref="BP46:CH46"/>
    <mergeCell ref="CI46:DA46"/>
    <mergeCell ref="BP47:CH47"/>
    <mergeCell ref="CI47:DA47"/>
    <mergeCell ref="BP48:CH48"/>
    <mergeCell ref="CI48:DA48"/>
    <mergeCell ref="O47:S47"/>
    <mergeCell ref="O46:S46"/>
    <mergeCell ref="F46:N46"/>
    <mergeCell ref="U45:BN45"/>
    <mergeCell ref="BP38:CH38"/>
    <mergeCell ref="CI14:DA14"/>
    <mergeCell ref="BP14:CH14"/>
    <mergeCell ref="F29:N29"/>
    <mergeCell ref="B30:BN30"/>
    <mergeCell ref="O29:S29"/>
    <mergeCell ref="B49:BN49"/>
    <mergeCell ref="A47:E47"/>
    <mergeCell ref="U47:BN47"/>
    <mergeCell ref="A46:E46"/>
    <mergeCell ref="F45:N45"/>
    <mergeCell ref="O45:S45"/>
    <mergeCell ref="A45:E45"/>
    <mergeCell ref="B48:BN48"/>
    <mergeCell ref="U46:BN46"/>
    <mergeCell ref="F47:N47"/>
    <mergeCell ref="A38:E38"/>
    <mergeCell ref="F38:S38"/>
    <mergeCell ref="A41:E41"/>
    <mergeCell ref="A40:E40"/>
    <mergeCell ref="F39:N39"/>
    <mergeCell ref="F42:N42"/>
    <mergeCell ref="O44:S44"/>
    <mergeCell ref="O41:S41"/>
    <mergeCell ref="O42:S42"/>
    <mergeCell ref="F41:N41"/>
    <mergeCell ref="O43:S43"/>
    <mergeCell ref="A44:E44"/>
    <mergeCell ref="A42:E42"/>
    <mergeCell ref="F43:N43"/>
    <mergeCell ref="F44:N44"/>
    <mergeCell ref="A43:E43"/>
    <mergeCell ref="CI40:DA40"/>
    <mergeCell ref="T38:BO38"/>
    <mergeCell ref="O39:S39"/>
    <mergeCell ref="BP40:CH40"/>
    <mergeCell ref="U39:BN39"/>
    <mergeCell ref="BP39:CH39"/>
    <mergeCell ref="U40:BN40"/>
    <mergeCell ref="CI38:DA38"/>
    <mergeCell ref="O40:S40"/>
    <mergeCell ref="CI39:DA39"/>
    <mergeCell ref="BP36:DA36"/>
    <mergeCell ref="A37:E37"/>
    <mergeCell ref="T37:BO37"/>
    <mergeCell ref="BP37:CH37"/>
    <mergeCell ref="CI37:DA37"/>
    <mergeCell ref="F37:S37"/>
    <mergeCell ref="A36:BO36"/>
    <mergeCell ref="BP13:CH13"/>
    <mergeCell ref="CI30:DA30"/>
    <mergeCell ref="CI13:DA13"/>
    <mergeCell ref="U13:BN13"/>
    <mergeCell ref="F13:N13"/>
    <mergeCell ref="BP30:CH30"/>
    <mergeCell ref="BP16:CH16"/>
    <mergeCell ref="CI16:DA16"/>
    <mergeCell ref="BT32:CP32"/>
    <mergeCell ref="BP15:CH15"/>
    <mergeCell ref="CI15:DA15"/>
    <mergeCell ref="CI29:DA29"/>
    <mergeCell ref="BP18:CH18"/>
    <mergeCell ref="CI18:DA18"/>
    <mergeCell ref="BP17:CH17"/>
    <mergeCell ref="CI17:DA17"/>
    <mergeCell ref="U20:BN20"/>
    <mergeCell ref="BP41:CH41"/>
    <mergeCell ref="CI41:DA41"/>
    <mergeCell ref="CI42:DA42"/>
    <mergeCell ref="U43:BN43"/>
    <mergeCell ref="BP43:CH43"/>
    <mergeCell ref="BP42:CH42"/>
    <mergeCell ref="U42:BN42"/>
    <mergeCell ref="BP45:CH45"/>
    <mergeCell ref="CI45:DA45"/>
    <mergeCell ref="U44:BN44"/>
    <mergeCell ref="BP44:CH44"/>
    <mergeCell ref="CI44:DA44"/>
    <mergeCell ref="CI43:DA43"/>
    <mergeCell ref="U41:BN41"/>
  </mergeCells>
  <phoneticPr fontId="0" type="noConversion"/>
  <dataValidations count="2">
    <dataValidation type="date" allowBlank="1" showInputMessage="1" showErrorMessage="1" errorTitle="2 квартал 2013 года" error="Не верная дата!" sqref="F39:N47">
      <formula1>41365</formula1>
      <formula2>41455</formula2>
    </dataValidation>
    <dataValidation type="date" allowBlank="1" showInputMessage="1" showErrorMessage="1" errorTitle="1 квартал 2013 года" error="Проверьте дату!" sqref="G7:N28 F7:F29">
      <formula1>41275</formula1>
      <formula2>41364</formula2>
    </dataValidation>
  </dataValidations>
  <hyperlinks>
    <hyperlink ref="BT32:CP32" location="'Счет на оплату'!A5" display="'Счет на оплату'!A5"/>
  </hyperlinks>
  <pageMargins left="0.78740157480314965" right="0.55118110236220474" top="0.59055118110236227" bottom="0.39370078740157483" header="0.19685039370078741" footer="0.19685039370078741"/>
  <pageSetup paperSize="9" orientation="portrait" r:id="rId3"/>
  <headerFooter alignWithMargins="0">
    <oddHeader>&amp;R&amp;"Times New Roman,обычный"&amp;7Подготовлено с использованием системы &amp;"Times New Roman,полужирный"КонсультантПлюс</oddHeader>
  </headerFooter>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6" enableFormatConditionsCalculation="0">
    <tabColor indexed="17"/>
  </sheetPr>
  <dimension ref="A1:DA50"/>
  <sheetViews>
    <sheetView showGridLines="0" showRowColHeaders="0" zoomScaleNormal="100" zoomScaleSheetLayoutView="100" workbookViewId="0">
      <selection activeCell="A2" sqref="A2:DA2"/>
    </sheetView>
  </sheetViews>
  <sheetFormatPr defaultColWidth="0.85546875" defaultRowHeight="12" x14ac:dyDescent="0.2"/>
  <cols>
    <col min="1" max="16384" width="0.85546875" style="150"/>
  </cols>
  <sheetData>
    <row r="1" spans="1:105" ht="3" customHeight="1" x14ac:dyDescent="0.2"/>
    <row r="2" spans="1:105" s="151" customFormat="1" ht="12.75" x14ac:dyDescent="0.2">
      <c r="A2" s="420" t="s">
        <v>16</v>
      </c>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420"/>
      <c r="AV2" s="420"/>
      <c r="AW2" s="420"/>
      <c r="AX2" s="420"/>
      <c r="AY2" s="420"/>
      <c r="AZ2" s="420"/>
      <c r="BA2" s="420"/>
      <c r="BB2" s="420"/>
      <c r="BC2" s="420"/>
      <c r="BD2" s="420"/>
      <c r="BE2" s="420"/>
      <c r="BF2" s="420"/>
      <c r="BG2" s="420"/>
      <c r="BH2" s="420"/>
      <c r="BI2" s="420"/>
      <c r="BJ2" s="420"/>
      <c r="BK2" s="420"/>
      <c r="BL2" s="420"/>
      <c r="BM2" s="420"/>
      <c r="BN2" s="420"/>
      <c r="BO2" s="420"/>
      <c r="BP2" s="420"/>
      <c r="BQ2" s="420"/>
      <c r="BR2" s="420"/>
      <c r="BS2" s="420"/>
      <c r="BT2" s="420"/>
      <c r="BU2" s="420"/>
      <c r="BV2" s="420"/>
      <c r="BW2" s="420"/>
      <c r="BX2" s="420"/>
      <c r="BY2" s="420"/>
      <c r="BZ2" s="420"/>
      <c r="CA2" s="420"/>
      <c r="CB2" s="420"/>
      <c r="CC2" s="420"/>
      <c r="CD2" s="420"/>
      <c r="CE2" s="420"/>
      <c r="CF2" s="420"/>
      <c r="CG2" s="420"/>
      <c r="CH2" s="420"/>
      <c r="CI2" s="420"/>
      <c r="CJ2" s="420"/>
      <c r="CK2" s="420"/>
      <c r="CL2" s="420"/>
      <c r="CM2" s="420"/>
      <c r="CN2" s="420"/>
      <c r="CO2" s="420"/>
      <c r="CP2" s="420"/>
      <c r="CQ2" s="420"/>
      <c r="CR2" s="420"/>
      <c r="CS2" s="420"/>
      <c r="CT2" s="420"/>
      <c r="CU2" s="420"/>
      <c r="CV2" s="420"/>
      <c r="CW2" s="420"/>
      <c r="CX2" s="420"/>
      <c r="CY2" s="420"/>
      <c r="CZ2" s="420"/>
      <c r="DA2" s="420"/>
    </row>
    <row r="4" spans="1:105" ht="13.5" customHeight="1" x14ac:dyDescent="0.2">
      <c r="A4" s="469" t="s">
        <v>18</v>
      </c>
      <c r="B4" s="470"/>
      <c r="C4" s="470"/>
      <c r="D4" s="470"/>
      <c r="E4" s="470"/>
      <c r="F4" s="470"/>
      <c r="G4" s="470"/>
      <c r="H4" s="470"/>
      <c r="I4" s="470"/>
      <c r="J4" s="470"/>
      <c r="K4" s="470"/>
      <c r="L4" s="470"/>
      <c r="M4" s="470"/>
      <c r="N4" s="470"/>
      <c r="O4" s="470"/>
      <c r="P4" s="470"/>
      <c r="Q4" s="470"/>
      <c r="R4" s="470"/>
      <c r="S4" s="470"/>
      <c r="T4" s="470"/>
      <c r="U4" s="470"/>
      <c r="V4" s="470"/>
      <c r="W4" s="470"/>
      <c r="X4" s="470"/>
      <c r="Y4" s="470"/>
      <c r="Z4" s="470"/>
      <c r="AA4" s="470"/>
      <c r="AB4" s="470"/>
      <c r="AC4" s="470"/>
      <c r="AD4" s="470"/>
      <c r="AE4" s="470"/>
      <c r="AF4" s="470"/>
      <c r="AG4" s="470"/>
      <c r="AH4" s="470"/>
      <c r="AI4" s="470"/>
      <c r="AJ4" s="470"/>
      <c r="AK4" s="470"/>
      <c r="AL4" s="470"/>
      <c r="AM4" s="470"/>
      <c r="AN4" s="470"/>
      <c r="AO4" s="470"/>
      <c r="AP4" s="470"/>
      <c r="AQ4" s="470"/>
      <c r="AR4" s="470"/>
      <c r="AS4" s="470"/>
      <c r="AT4" s="470"/>
      <c r="AU4" s="470"/>
      <c r="AV4" s="470"/>
      <c r="AW4" s="470"/>
      <c r="AX4" s="470"/>
      <c r="AY4" s="470"/>
      <c r="AZ4" s="470"/>
      <c r="BA4" s="470"/>
      <c r="BB4" s="470"/>
      <c r="BC4" s="470"/>
      <c r="BD4" s="470"/>
      <c r="BE4" s="470"/>
      <c r="BF4" s="470"/>
      <c r="BG4" s="470"/>
      <c r="BH4" s="470"/>
      <c r="BI4" s="470"/>
      <c r="BJ4" s="470"/>
      <c r="BK4" s="470"/>
      <c r="BL4" s="470"/>
      <c r="BM4" s="470"/>
      <c r="BN4" s="470"/>
      <c r="BO4" s="471"/>
      <c r="BP4" s="470" t="s">
        <v>52</v>
      </c>
      <c r="BQ4" s="470"/>
      <c r="BR4" s="470"/>
      <c r="BS4" s="470"/>
      <c r="BT4" s="470"/>
      <c r="BU4" s="470"/>
      <c r="BV4" s="470"/>
      <c r="BW4" s="470"/>
      <c r="BX4" s="470"/>
      <c r="BY4" s="470"/>
      <c r="BZ4" s="470"/>
      <c r="CA4" s="470"/>
      <c r="CB4" s="470"/>
      <c r="CC4" s="470"/>
      <c r="CD4" s="470"/>
      <c r="CE4" s="470"/>
      <c r="CF4" s="470"/>
      <c r="CG4" s="470"/>
      <c r="CH4" s="470"/>
      <c r="CI4" s="470"/>
      <c r="CJ4" s="470"/>
      <c r="CK4" s="470"/>
      <c r="CL4" s="470"/>
      <c r="CM4" s="470"/>
      <c r="CN4" s="470"/>
      <c r="CO4" s="470"/>
      <c r="CP4" s="470"/>
      <c r="CQ4" s="470"/>
      <c r="CR4" s="470"/>
      <c r="CS4" s="470"/>
      <c r="CT4" s="470"/>
      <c r="CU4" s="470"/>
      <c r="CV4" s="470"/>
      <c r="CW4" s="470"/>
      <c r="CX4" s="470"/>
      <c r="CY4" s="470"/>
      <c r="CZ4" s="470"/>
      <c r="DA4" s="471"/>
    </row>
    <row r="5" spans="1:105" ht="48" customHeight="1" x14ac:dyDescent="0.2">
      <c r="A5" s="474" t="s">
        <v>17</v>
      </c>
      <c r="B5" s="475"/>
      <c r="C5" s="475"/>
      <c r="D5" s="475"/>
      <c r="E5" s="476"/>
      <c r="F5" s="474" t="s">
        <v>22</v>
      </c>
      <c r="G5" s="475"/>
      <c r="H5" s="475"/>
      <c r="I5" s="475"/>
      <c r="J5" s="475"/>
      <c r="K5" s="475"/>
      <c r="L5" s="475"/>
      <c r="M5" s="475"/>
      <c r="N5" s="475"/>
      <c r="O5" s="475"/>
      <c r="P5" s="475"/>
      <c r="Q5" s="475"/>
      <c r="R5" s="475"/>
      <c r="S5" s="476"/>
      <c r="T5" s="474" t="s">
        <v>23</v>
      </c>
      <c r="U5" s="475"/>
      <c r="V5" s="475"/>
      <c r="W5" s="475"/>
      <c r="X5" s="475"/>
      <c r="Y5" s="475"/>
      <c r="Z5" s="475"/>
      <c r="AA5" s="475"/>
      <c r="AB5" s="475"/>
      <c r="AC5" s="475"/>
      <c r="AD5" s="475"/>
      <c r="AE5" s="475"/>
      <c r="AF5" s="475"/>
      <c r="AG5" s="475"/>
      <c r="AH5" s="475"/>
      <c r="AI5" s="475"/>
      <c r="AJ5" s="475"/>
      <c r="AK5" s="475"/>
      <c r="AL5" s="475"/>
      <c r="AM5" s="475"/>
      <c r="AN5" s="475"/>
      <c r="AO5" s="475"/>
      <c r="AP5" s="475"/>
      <c r="AQ5" s="475"/>
      <c r="AR5" s="475"/>
      <c r="AS5" s="475"/>
      <c r="AT5" s="475"/>
      <c r="AU5" s="475"/>
      <c r="AV5" s="475"/>
      <c r="AW5" s="475"/>
      <c r="AX5" s="475"/>
      <c r="AY5" s="475"/>
      <c r="AZ5" s="475"/>
      <c r="BA5" s="475"/>
      <c r="BB5" s="475"/>
      <c r="BC5" s="475"/>
      <c r="BD5" s="475"/>
      <c r="BE5" s="475"/>
      <c r="BF5" s="475"/>
      <c r="BG5" s="475"/>
      <c r="BH5" s="475"/>
      <c r="BI5" s="475"/>
      <c r="BJ5" s="475"/>
      <c r="BK5" s="475"/>
      <c r="BL5" s="475"/>
      <c r="BM5" s="475"/>
      <c r="BN5" s="475"/>
      <c r="BO5" s="476"/>
      <c r="BP5" s="474" t="s">
        <v>62</v>
      </c>
      <c r="BQ5" s="475"/>
      <c r="BR5" s="475"/>
      <c r="BS5" s="475"/>
      <c r="BT5" s="475"/>
      <c r="BU5" s="475"/>
      <c r="BV5" s="475"/>
      <c r="BW5" s="475"/>
      <c r="BX5" s="475"/>
      <c r="BY5" s="475"/>
      <c r="BZ5" s="475"/>
      <c r="CA5" s="475"/>
      <c r="CB5" s="475"/>
      <c r="CC5" s="475"/>
      <c r="CD5" s="475"/>
      <c r="CE5" s="475"/>
      <c r="CF5" s="475"/>
      <c r="CG5" s="475"/>
      <c r="CH5" s="476"/>
      <c r="CI5" s="474" t="s">
        <v>63</v>
      </c>
      <c r="CJ5" s="475"/>
      <c r="CK5" s="475"/>
      <c r="CL5" s="475"/>
      <c r="CM5" s="475"/>
      <c r="CN5" s="475"/>
      <c r="CO5" s="475"/>
      <c r="CP5" s="475"/>
      <c r="CQ5" s="475"/>
      <c r="CR5" s="475"/>
      <c r="CS5" s="475"/>
      <c r="CT5" s="475"/>
      <c r="CU5" s="475"/>
      <c r="CV5" s="475"/>
      <c r="CW5" s="475"/>
      <c r="CX5" s="475"/>
      <c r="CY5" s="475"/>
      <c r="CZ5" s="475"/>
      <c r="DA5" s="476"/>
    </row>
    <row r="6" spans="1:105" x14ac:dyDescent="0.2">
      <c r="A6" s="472">
        <v>1</v>
      </c>
      <c r="B6" s="472"/>
      <c r="C6" s="472"/>
      <c r="D6" s="472"/>
      <c r="E6" s="472"/>
      <c r="F6" s="472">
        <v>2</v>
      </c>
      <c r="G6" s="472"/>
      <c r="H6" s="472"/>
      <c r="I6" s="472"/>
      <c r="J6" s="472"/>
      <c r="K6" s="472"/>
      <c r="L6" s="472"/>
      <c r="M6" s="472"/>
      <c r="N6" s="472"/>
      <c r="O6" s="472"/>
      <c r="P6" s="472"/>
      <c r="Q6" s="472"/>
      <c r="R6" s="472"/>
      <c r="S6" s="472"/>
      <c r="T6" s="473">
        <v>3</v>
      </c>
      <c r="U6" s="473"/>
      <c r="V6" s="473"/>
      <c r="W6" s="473"/>
      <c r="X6" s="473"/>
      <c r="Y6" s="473"/>
      <c r="Z6" s="473"/>
      <c r="AA6" s="473"/>
      <c r="AB6" s="473"/>
      <c r="AC6" s="473"/>
      <c r="AD6" s="473"/>
      <c r="AE6" s="473"/>
      <c r="AF6" s="473"/>
      <c r="AG6" s="473"/>
      <c r="AH6" s="473"/>
      <c r="AI6" s="473"/>
      <c r="AJ6" s="473"/>
      <c r="AK6" s="473"/>
      <c r="AL6" s="473"/>
      <c r="AM6" s="473"/>
      <c r="AN6" s="473"/>
      <c r="AO6" s="473"/>
      <c r="AP6" s="473"/>
      <c r="AQ6" s="473"/>
      <c r="AR6" s="473"/>
      <c r="AS6" s="473"/>
      <c r="AT6" s="473"/>
      <c r="AU6" s="473"/>
      <c r="AV6" s="473"/>
      <c r="AW6" s="473"/>
      <c r="AX6" s="473"/>
      <c r="AY6" s="473"/>
      <c r="AZ6" s="473"/>
      <c r="BA6" s="473"/>
      <c r="BB6" s="473"/>
      <c r="BC6" s="473"/>
      <c r="BD6" s="473"/>
      <c r="BE6" s="473"/>
      <c r="BF6" s="473"/>
      <c r="BG6" s="473"/>
      <c r="BH6" s="473"/>
      <c r="BI6" s="473"/>
      <c r="BJ6" s="473"/>
      <c r="BK6" s="473"/>
      <c r="BL6" s="473"/>
      <c r="BM6" s="473"/>
      <c r="BN6" s="473"/>
      <c r="BO6" s="473"/>
      <c r="BP6" s="472">
        <v>4</v>
      </c>
      <c r="BQ6" s="472"/>
      <c r="BR6" s="472"/>
      <c r="BS6" s="472"/>
      <c r="BT6" s="472"/>
      <c r="BU6" s="472"/>
      <c r="BV6" s="472"/>
      <c r="BW6" s="472"/>
      <c r="BX6" s="472"/>
      <c r="BY6" s="472"/>
      <c r="BZ6" s="472"/>
      <c r="CA6" s="472"/>
      <c r="CB6" s="472"/>
      <c r="CC6" s="472"/>
      <c r="CD6" s="472"/>
      <c r="CE6" s="472"/>
      <c r="CF6" s="472"/>
      <c r="CG6" s="472"/>
      <c r="CH6" s="472"/>
      <c r="CI6" s="472">
        <v>5</v>
      </c>
      <c r="CJ6" s="472"/>
      <c r="CK6" s="472"/>
      <c r="CL6" s="472"/>
      <c r="CM6" s="472"/>
      <c r="CN6" s="472"/>
      <c r="CO6" s="472"/>
      <c r="CP6" s="472"/>
      <c r="CQ6" s="472"/>
      <c r="CR6" s="472"/>
      <c r="CS6" s="472"/>
      <c r="CT6" s="472"/>
      <c r="CU6" s="472"/>
      <c r="CV6" s="472"/>
      <c r="CW6" s="472"/>
      <c r="CX6" s="472"/>
      <c r="CY6" s="472"/>
      <c r="CZ6" s="472"/>
      <c r="DA6" s="472"/>
    </row>
    <row r="7" spans="1:105" s="197" customFormat="1" ht="12.75" customHeight="1" x14ac:dyDescent="0.2">
      <c r="A7" s="454"/>
      <c r="B7" s="454"/>
      <c r="C7" s="454"/>
      <c r="D7" s="454"/>
      <c r="E7" s="454"/>
      <c r="F7" s="452"/>
      <c r="G7" s="453"/>
      <c r="H7" s="453"/>
      <c r="I7" s="453"/>
      <c r="J7" s="453"/>
      <c r="K7" s="453"/>
      <c r="L7" s="453"/>
      <c r="M7" s="453"/>
      <c r="N7" s="453"/>
      <c r="O7" s="448"/>
      <c r="P7" s="449"/>
      <c r="Q7" s="449"/>
      <c r="R7" s="449"/>
      <c r="S7" s="450"/>
      <c r="T7" s="270"/>
      <c r="U7" s="432"/>
      <c r="V7" s="432"/>
      <c r="W7" s="432"/>
      <c r="X7" s="432"/>
      <c r="Y7" s="432"/>
      <c r="Z7" s="432"/>
      <c r="AA7" s="432"/>
      <c r="AB7" s="432"/>
      <c r="AC7" s="432"/>
      <c r="AD7" s="432"/>
      <c r="AE7" s="432"/>
      <c r="AF7" s="432"/>
      <c r="AG7" s="432"/>
      <c r="AH7" s="432"/>
      <c r="AI7" s="432"/>
      <c r="AJ7" s="432"/>
      <c r="AK7" s="432"/>
      <c r="AL7" s="432"/>
      <c r="AM7" s="432"/>
      <c r="AN7" s="432"/>
      <c r="AO7" s="432"/>
      <c r="AP7" s="432"/>
      <c r="AQ7" s="432"/>
      <c r="AR7" s="432"/>
      <c r="AS7" s="432"/>
      <c r="AT7" s="432"/>
      <c r="AU7" s="432"/>
      <c r="AV7" s="432"/>
      <c r="AW7" s="432"/>
      <c r="AX7" s="432"/>
      <c r="AY7" s="432"/>
      <c r="AZ7" s="432"/>
      <c r="BA7" s="432"/>
      <c r="BB7" s="432"/>
      <c r="BC7" s="432"/>
      <c r="BD7" s="432"/>
      <c r="BE7" s="432"/>
      <c r="BF7" s="432"/>
      <c r="BG7" s="432"/>
      <c r="BH7" s="432"/>
      <c r="BI7" s="432"/>
      <c r="BJ7" s="432"/>
      <c r="BK7" s="432"/>
      <c r="BL7" s="432"/>
      <c r="BM7" s="432"/>
      <c r="BN7" s="432"/>
      <c r="BO7" s="271"/>
      <c r="BP7" s="431"/>
      <c r="BQ7" s="431"/>
      <c r="BR7" s="431"/>
      <c r="BS7" s="431"/>
      <c r="BT7" s="431"/>
      <c r="BU7" s="431"/>
      <c r="BV7" s="431"/>
      <c r="BW7" s="431"/>
      <c r="BX7" s="431"/>
      <c r="BY7" s="431"/>
      <c r="BZ7" s="431"/>
      <c r="CA7" s="431"/>
      <c r="CB7" s="431"/>
      <c r="CC7" s="431"/>
      <c r="CD7" s="431"/>
      <c r="CE7" s="431"/>
      <c r="CF7" s="431"/>
      <c r="CG7" s="431"/>
      <c r="CH7" s="431"/>
      <c r="CI7" s="431"/>
      <c r="CJ7" s="431"/>
      <c r="CK7" s="431"/>
      <c r="CL7" s="431"/>
      <c r="CM7" s="431"/>
      <c r="CN7" s="431"/>
      <c r="CO7" s="431"/>
      <c r="CP7" s="431"/>
      <c r="CQ7" s="431"/>
      <c r="CR7" s="431"/>
      <c r="CS7" s="431"/>
      <c r="CT7" s="431"/>
      <c r="CU7" s="431"/>
      <c r="CV7" s="431"/>
      <c r="CW7" s="431"/>
      <c r="CX7" s="431"/>
      <c r="CY7" s="431"/>
      <c r="CZ7" s="431"/>
      <c r="DA7" s="431"/>
    </row>
    <row r="8" spans="1:105" s="197" customFormat="1" ht="12.75" x14ac:dyDescent="0.2">
      <c r="A8" s="454"/>
      <c r="B8" s="454"/>
      <c r="C8" s="454"/>
      <c r="D8" s="454"/>
      <c r="E8" s="454"/>
      <c r="F8" s="452"/>
      <c r="G8" s="453"/>
      <c r="H8" s="453"/>
      <c r="I8" s="453"/>
      <c r="J8" s="453"/>
      <c r="K8" s="453"/>
      <c r="L8" s="453"/>
      <c r="M8" s="453"/>
      <c r="N8" s="453"/>
      <c r="O8" s="448"/>
      <c r="P8" s="449"/>
      <c r="Q8" s="449"/>
      <c r="R8" s="449"/>
      <c r="S8" s="450"/>
      <c r="T8" s="270"/>
      <c r="U8" s="432"/>
      <c r="V8" s="432"/>
      <c r="W8" s="432"/>
      <c r="X8" s="432"/>
      <c r="Y8" s="432"/>
      <c r="Z8" s="432"/>
      <c r="AA8" s="432"/>
      <c r="AB8" s="432"/>
      <c r="AC8" s="432"/>
      <c r="AD8" s="432"/>
      <c r="AE8" s="432"/>
      <c r="AF8" s="432"/>
      <c r="AG8" s="432"/>
      <c r="AH8" s="432"/>
      <c r="AI8" s="432"/>
      <c r="AJ8" s="432"/>
      <c r="AK8" s="432"/>
      <c r="AL8" s="432"/>
      <c r="AM8" s="432"/>
      <c r="AN8" s="432"/>
      <c r="AO8" s="432"/>
      <c r="AP8" s="432"/>
      <c r="AQ8" s="432"/>
      <c r="AR8" s="432"/>
      <c r="AS8" s="432"/>
      <c r="AT8" s="432"/>
      <c r="AU8" s="432"/>
      <c r="AV8" s="432"/>
      <c r="AW8" s="432"/>
      <c r="AX8" s="432"/>
      <c r="AY8" s="432"/>
      <c r="AZ8" s="432"/>
      <c r="BA8" s="432"/>
      <c r="BB8" s="432"/>
      <c r="BC8" s="432"/>
      <c r="BD8" s="432"/>
      <c r="BE8" s="432"/>
      <c r="BF8" s="432"/>
      <c r="BG8" s="432"/>
      <c r="BH8" s="432"/>
      <c r="BI8" s="432"/>
      <c r="BJ8" s="432"/>
      <c r="BK8" s="432"/>
      <c r="BL8" s="432"/>
      <c r="BM8" s="432"/>
      <c r="BN8" s="432"/>
      <c r="BO8" s="271"/>
      <c r="BP8" s="431"/>
      <c r="BQ8" s="431"/>
      <c r="BR8" s="431"/>
      <c r="BS8" s="431"/>
      <c r="BT8" s="431"/>
      <c r="BU8" s="431"/>
      <c r="BV8" s="431"/>
      <c r="BW8" s="431"/>
      <c r="BX8" s="431"/>
      <c r="BY8" s="431"/>
      <c r="BZ8" s="431"/>
      <c r="CA8" s="431"/>
      <c r="CB8" s="431"/>
      <c r="CC8" s="431"/>
      <c r="CD8" s="431"/>
      <c r="CE8" s="431"/>
      <c r="CF8" s="431"/>
      <c r="CG8" s="431"/>
      <c r="CH8" s="431"/>
      <c r="CI8" s="431"/>
      <c r="CJ8" s="431"/>
      <c r="CK8" s="431"/>
      <c r="CL8" s="431"/>
      <c r="CM8" s="431"/>
      <c r="CN8" s="431"/>
      <c r="CO8" s="431"/>
      <c r="CP8" s="431"/>
      <c r="CQ8" s="431"/>
      <c r="CR8" s="431"/>
      <c r="CS8" s="431"/>
      <c r="CT8" s="431"/>
      <c r="CU8" s="431"/>
      <c r="CV8" s="431"/>
      <c r="CW8" s="431"/>
      <c r="CX8" s="431"/>
      <c r="CY8" s="431"/>
      <c r="CZ8" s="431"/>
      <c r="DA8" s="431"/>
    </row>
    <row r="9" spans="1:105" s="197" customFormat="1" ht="12.75" x14ac:dyDescent="0.2">
      <c r="A9" s="454"/>
      <c r="B9" s="454"/>
      <c r="C9" s="454"/>
      <c r="D9" s="454"/>
      <c r="E9" s="454"/>
      <c r="F9" s="452"/>
      <c r="G9" s="453"/>
      <c r="H9" s="453"/>
      <c r="I9" s="453"/>
      <c r="J9" s="453"/>
      <c r="K9" s="453"/>
      <c r="L9" s="453"/>
      <c r="M9" s="453"/>
      <c r="N9" s="453"/>
      <c r="O9" s="448"/>
      <c r="P9" s="449"/>
      <c r="Q9" s="449"/>
      <c r="R9" s="449"/>
      <c r="S9" s="450"/>
      <c r="T9" s="270"/>
      <c r="U9" s="432"/>
      <c r="V9" s="432"/>
      <c r="W9" s="432"/>
      <c r="X9" s="432"/>
      <c r="Y9" s="432"/>
      <c r="Z9" s="432"/>
      <c r="AA9" s="432"/>
      <c r="AB9" s="432"/>
      <c r="AC9" s="432"/>
      <c r="AD9" s="432"/>
      <c r="AE9" s="432"/>
      <c r="AF9" s="432"/>
      <c r="AG9" s="432"/>
      <c r="AH9" s="432"/>
      <c r="AI9" s="432"/>
      <c r="AJ9" s="432"/>
      <c r="AK9" s="432"/>
      <c r="AL9" s="432"/>
      <c r="AM9" s="432"/>
      <c r="AN9" s="432"/>
      <c r="AO9" s="432"/>
      <c r="AP9" s="432"/>
      <c r="AQ9" s="432"/>
      <c r="AR9" s="432"/>
      <c r="AS9" s="432"/>
      <c r="AT9" s="432"/>
      <c r="AU9" s="432"/>
      <c r="AV9" s="432"/>
      <c r="AW9" s="432"/>
      <c r="AX9" s="432"/>
      <c r="AY9" s="432"/>
      <c r="AZ9" s="432"/>
      <c r="BA9" s="432"/>
      <c r="BB9" s="432"/>
      <c r="BC9" s="432"/>
      <c r="BD9" s="432"/>
      <c r="BE9" s="432"/>
      <c r="BF9" s="432"/>
      <c r="BG9" s="432"/>
      <c r="BH9" s="432"/>
      <c r="BI9" s="432"/>
      <c r="BJ9" s="432"/>
      <c r="BK9" s="432"/>
      <c r="BL9" s="432"/>
      <c r="BM9" s="432"/>
      <c r="BN9" s="432"/>
      <c r="BO9" s="271"/>
      <c r="BP9" s="431"/>
      <c r="BQ9" s="431"/>
      <c r="BR9" s="431"/>
      <c r="BS9" s="431"/>
      <c r="BT9" s="431"/>
      <c r="BU9" s="431"/>
      <c r="BV9" s="431"/>
      <c r="BW9" s="431"/>
      <c r="BX9" s="431"/>
      <c r="BY9" s="431"/>
      <c r="BZ9" s="431"/>
      <c r="CA9" s="431"/>
      <c r="CB9" s="431"/>
      <c r="CC9" s="431"/>
      <c r="CD9" s="431"/>
      <c r="CE9" s="431"/>
      <c r="CF9" s="431"/>
      <c r="CG9" s="431"/>
      <c r="CH9" s="431"/>
      <c r="CI9" s="431"/>
      <c r="CJ9" s="431"/>
      <c r="CK9" s="431"/>
      <c r="CL9" s="431"/>
      <c r="CM9" s="431"/>
      <c r="CN9" s="431"/>
      <c r="CO9" s="431"/>
      <c r="CP9" s="431"/>
      <c r="CQ9" s="431"/>
      <c r="CR9" s="431"/>
      <c r="CS9" s="431"/>
      <c r="CT9" s="431"/>
      <c r="CU9" s="431"/>
      <c r="CV9" s="431"/>
      <c r="CW9" s="431"/>
      <c r="CX9" s="431"/>
      <c r="CY9" s="431"/>
      <c r="CZ9" s="431"/>
      <c r="DA9" s="431"/>
    </row>
    <row r="10" spans="1:105" s="197" customFormat="1" ht="12.75" x14ac:dyDescent="0.2">
      <c r="A10" s="454"/>
      <c r="B10" s="454"/>
      <c r="C10" s="454"/>
      <c r="D10" s="454"/>
      <c r="E10" s="454"/>
      <c r="F10" s="452"/>
      <c r="G10" s="453"/>
      <c r="H10" s="453"/>
      <c r="I10" s="453"/>
      <c r="J10" s="453"/>
      <c r="K10" s="453"/>
      <c r="L10" s="453"/>
      <c r="M10" s="453"/>
      <c r="N10" s="453"/>
      <c r="O10" s="448"/>
      <c r="P10" s="449"/>
      <c r="Q10" s="449"/>
      <c r="R10" s="449"/>
      <c r="S10" s="450"/>
      <c r="T10" s="270"/>
      <c r="U10" s="432"/>
      <c r="V10" s="432"/>
      <c r="W10" s="432"/>
      <c r="X10" s="432"/>
      <c r="Y10" s="432"/>
      <c r="Z10" s="432"/>
      <c r="AA10" s="432"/>
      <c r="AB10" s="432"/>
      <c r="AC10" s="432"/>
      <c r="AD10" s="432"/>
      <c r="AE10" s="432"/>
      <c r="AF10" s="432"/>
      <c r="AG10" s="432"/>
      <c r="AH10" s="432"/>
      <c r="AI10" s="432"/>
      <c r="AJ10" s="432"/>
      <c r="AK10" s="432"/>
      <c r="AL10" s="432"/>
      <c r="AM10" s="432"/>
      <c r="AN10" s="432"/>
      <c r="AO10" s="432"/>
      <c r="AP10" s="432"/>
      <c r="AQ10" s="432"/>
      <c r="AR10" s="432"/>
      <c r="AS10" s="432"/>
      <c r="AT10" s="432"/>
      <c r="AU10" s="432"/>
      <c r="AV10" s="432"/>
      <c r="AW10" s="432"/>
      <c r="AX10" s="432"/>
      <c r="AY10" s="432"/>
      <c r="AZ10" s="432"/>
      <c r="BA10" s="432"/>
      <c r="BB10" s="432"/>
      <c r="BC10" s="432"/>
      <c r="BD10" s="432"/>
      <c r="BE10" s="432"/>
      <c r="BF10" s="432"/>
      <c r="BG10" s="432"/>
      <c r="BH10" s="432"/>
      <c r="BI10" s="432"/>
      <c r="BJ10" s="432"/>
      <c r="BK10" s="432"/>
      <c r="BL10" s="432"/>
      <c r="BM10" s="432"/>
      <c r="BN10" s="432"/>
      <c r="BO10" s="271"/>
      <c r="BP10" s="431"/>
      <c r="BQ10" s="431"/>
      <c r="BR10" s="431"/>
      <c r="BS10" s="431"/>
      <c r="BT10" s="431"/>
      <c r="BU10" s="431"/>
      <c r="BV10" s="431"/>
      <c r="BW10" s="431"/>
      <c r="BX10" s="431"/>
      <c r="BY10" s="431"/>
      <c r="BZ10" s="431"/>
      <c r="CA10" s="431"/>
      <c r="CB10" s="431"/>
      <c r="CC10" s="431"/>
      <c r="CD10" s="431"/>
      <c r="CE10" s="431"/>
      <c r="CF10" s="431"/>
      <c r="CG10" s="431"/>
      <c r="CH10" s="431"/>
      <c r="CI10" s="431"/>
      <c r="CJ10" s="431"/>
      <c r="CK10" s="431"/>
      <c r="CL10" s="431"/>
      <c r="CM10" s="431"/>
      <c r="CN10" s="431"/>
      <c r="CO10" s="431"/>
      <c r="CP10" s="431"/>
      <c r="CQ10" s="431"/>
      <c r="CR10" s="431"/>
      <c r="CS10" s="431"/>
      <c r="CT10" s="431"/>
      <c r="CU10" s="431"/>
      <c r="CV10" s="431"/>
      <c r="CW10" s="431"/>
      <c r="CX10" s="431"/>
      <c r="CY10" s="431"/>
      <c r="CZ10" s="431"/>
      <c r="DA10" s="431"/>
    </row>
    <row r="11" spans="1:105" s="197" customFormat="1" ht="12.75" x14ac:dyDescent="0.2">
      <c r="A11" s="454"/>
      <c r="B11" s="454"/>
      <c r="C11" s="454"/>
      <c r="D11" s="454"/>
      <c r="E11" s="454"/>
      <c r="F11" s="452"/>
      <c r="G11" s="453"/>
      <c r="H11" s="453"/>
      <c r="I11" s="453"/>
      <c r="J11" s="453"/>
      <c r="K11" s="453"/>
      <c r="L11" s="453"/>
      <c r="M11" s="453"/>
      <c r="N11" s="453"/>
      <c r="O11" s="448"/>
      <c r="P11" s="449"/>
      <c r="Q11" s="449"/>
      <c r="R11" s="449"/>
      <c r="S11" s="450"/>
      <c r="T11" s="270"/>
      <c r="U11" s="432"/>
      <c r="V11" s="432"/>
      <c r="W11" s="432"/>
      <c r="X11" s="432"/>
      <c r="Y11" s="432"/>
      <c r="Z11" s="432"/>
      <c r="AA11" s="432"/>
      <c r="AB11" s="432"/>
      <c r="AC11" s="432"/>
      <c r="AD11" s="432"/>
      <c r="AE11" s="432"/>
      <c r="AF11" s="432"/>
      <c r="AG11" s="432"/>
      <c r="AH11" s="432"/>
      <c r="AI11" s="432"/>
      <c r="AJ11" s="432"/>
      <c r="AK11" s="432"/>
      <c r="AL11" s="432"/>
      <c r="AM11" s="432"/>
      <c r="AN11" s="432"/>
      <c r="AO11" s="432"/>
      <c r="AP11" s="432"/>
      <c r="AQ11" s="432"/>
      <c r="AR11" s="432"/>
      <c r="AS11" s="432"/>
      <c r="AT11" s="432"/>
      <c r="AU11" s="432"/>
      <c r="AV11" s="432"/>
      <c r="AW11" s="432"/>
      <c r="AX11" s="432"/>
      <c r="AY11" s="432"/>
      <c r="AZ11" s="432"/>
      <c r="BA11" s="432"/>
      <c r="BB11" s="432"/>
      <c r="BC11" s="432"/>
      <c r="BD11" s="432"/>
      <c r="BE11" s="432"/>
      <c r="BF11" s="432"/>
      <c r="BG11" s="432"/>
      <c r="BH11" s="432"/>
      <c r="BI11" s="432"/>
      <c r="BJ11" s="432"/>
      <c r="BK11" s="432"/>
      <c r="BL11" s="432"/>
      <c r="BM11" s="432"/>
      <c r="BN11" s="432"/>
      <c r="BO11" s="271"/>
      <c r="BP11" s="431"/>
      <c r="BQ11" s="431"/>
      <c r="BR11" s="431"/>
      <c r="BS11" s="431"/>
      <c r="BT11" s="431"/>
      <c r="BU11" s="431"/>
      <c r="BV11" s="431"/>
      <c r="BW11" s="431"/>
      <c r="BX11" s="431"/>
      <c r="BY11" s="431"/>
      <c r="BZ11" s="431"/>
      <c r="CA11" s="431"/>
      <c r="CB11" s="431"/>
      <c r="CC11" s="431"/>
      <c r="CD11" s="431"/>
      <c r="CE11" s="431"/>
      <c r="CF11" s="431"/>
      <c r="CG11" s="431"/>
      <c r="CH11" s="431"/>
      <c r="CI11" s="431"/>
      <c r="CJ11" s="431"/>
      <c r="CK11" s="431"/>
      <c r="CL11" s="431"/>
      <c r="CM11" s="431"/>
      <c r="CN11" s="431"/>
      <c r="CO11" s="431"/>
      <c r="CP11" s="431"/>
      <c r="CQ11" s="431"/>
      <c r="CR11" s="431"/>
      <c r="CS11" s="431"/>
      <c r="CT11" s="431"/>
      <c r="CU11" s="431"/>
      <c r="CV11" s="431"/>
      <c r="CW11" s="431"/>
      <c r="CX11" s="431"/>
      <c r="CY11" s="431"/>
      <c r="CZ11" s="431"/>
      <c r="DA11" s="431"/>
    </row>
    <row r="12" spans="1:105" s="197" customFormat="1" ht="12.75" x14ac:dyDescent="0.2">
      <c r="A12" s="454"/>
      <c r="B12" s="454"/>
      <c r="C12" s="454"/>
      <c r="D12" s="454"/>
      <c r="E12" s="454"/>
      <c r="F12" s="452"/>
      <c r="G12" s="453"/>
      <c r="H12" s="453"/>
      <c r="I12" s="453"/>
      <c r="J12" s="453"/>
      <c r="K12" s="453"/>
      <c r="L12" s="453"/>
      <c r="M12" s="453"/>
      <c r="N12" s="453"/>
      <c r="O12" s="448"/>
      <c r="P12" s="449"/>
      <c r="Q12" s="449"/>
      <c r="R12" s="449"/>
      <c r="S12" s="450"/>
      <c r="T12" s="270"/>
      <c r="U12" s="432"/>
      <c r="V12" s="432"/>
      <c r="W12" s="432"/>
      <c r="X12" s="432"/>
      <c r="Y12" s="432"/>
      <c r="Z12" s="432"/>
      <c r="AA12" s="432"/>
      <c r="AB12" s="432"/>
      <c r="AC12" s="432"/>
      <c r="AD12" s="432"/>
      <c r="AE12" s="432"/>
      <c r="AF12" s="432"/>
      <c r="AG12" s="432"/>
      <c r="AH12" s="432"/>
      <c r="AI12" s="432"/>
      <c r="AJ12" s="432"/>
      <c r="AK12" s="432"/>
      <c r="AL12" s="432"/>
      <c r="AM12" s="432"/>
      <c r="AN12" s="432"/>
      <c r="AO12" s="432"/>
      <c r="AP12" s="432"/>
      <c r="AQ12" s="432"/>
      <c r="AR12" s="432"/>
      <c r="AS12" s="432"/>
      <c r="AT12" s="432"/>
      <c r="AU12" s="432"/>
      <c r="AV12" s="432"/>
      <c r="AW12" s="432"/>
      <c r="AX12" s="432"/>
      <c r="AY12" s="432"/>
      <c r="AZ12" s="432"/>
      <c r="BA12" s="432"/>
      <c r="BB12" s="432"/>
      <c r="BC12" s="432"/>
      <c r="BD12" s="432"/>
      <c r="BE12" s="432"/>
      <c r="BF12" s="432"/>
      <c r="BG12" s="432"/>
      <c r="BH12" s="432"/>
      <c r="BI12" s="432"/>
      <c r="BJ12" s="432"/>
      <c r="BK12" s="432"/>
      <c r="BL12" s="432"/>
      <c r="BM12" s="432"/>
      <c r="BN12" s="432"/>
      <c r="BO12" s="271"/>
      <c r="BP12" s="431"/>
      <c r="BQ12" s="431"/>
      <c r="BR12" s="431"/>
      <c r="BS12" s="431"/>
      <c r="BT12" s="431"/>
      <c r="BU12" s="431"/>
      <c r="BV12" s="431"/>
      <c r="BW12" s="431"/>
      <c r="BX12" s="431"/>
      <c r="BY12" s="431"/>
      <c r="BZ12" s="431"/>
      <c r="CA12" s="431"/>
      <c r="CB12" s="431"/>
      <c r="CC12" s="431"/>
      <c r="CD12" s="431"/>
      <c r="CE12" s="431"/>
      <c r="CF12" s="431"/>
      <c r="CG12" s="431"/>
      <c r="CH12" s="431"/>
      <c r="CI12" s="431"/>
      <c r="CJ12" s="431"/>
      <c r="CK12" s="431"/>
      <c r="CL12" s="431"/>
      <c r="CM12" s="431"/>
      <c r="CN12" s="431"/>
      <c r="CO12" s="431"/>
      <c r="CP12" s="431"/>
      <c r="CQ12" s="431"/>
      <c r="CR12" s="431"/>
      <c r="CS12" s="431"/>
      <c r="CT12" s="431"/>
      <c r="CU12" s="431"/>
      <c r="CV12" s="431"/>
      <c r="CW12" s="431"/>
      <c r="CX12" s="431"/>
      <c r="CY12" s="431"/>
      <c r="CZ12" s="431"/>
      <c r="DA12" s="431"/>
    </row>
    <row r="13" spans="1:105" s="197" customFormat="1" ht="12.75" x14ac:dyDescent="0.2">
      <c r="A13" s="454"/>
      <c r="B13" s="454"/>
      <c r="C13" s="454"/>
      <c r="D13" s="454"/>
      <c r="E13" s="454"/>
      <c r="F13" s="452"/>
      <c r="G13" s="453"/>
      <c r="H13" s="453"/>
      <c r="I13" s="453"/>
      <c r="J13" s="453"/>
      <c r="K13" s="453"/>
      <c r="L13" s="453"/>
      <c r="M13" s="453"/>
      <c r="N13" s="453"/>
      <c r="O13" s="448"/>
      <c r="P13" s="449"/>
      <c r="Q13" s="449"/>
      <c r="R13" s="449"/>
      <c r="S13" s="450"/>
      <c r="T13" s="270"/>
      <c r="U13" s="432"/>
      <c r="V13" s="432"/>
      <c r="W13" s="432"/>
      <c r="X13" s="432"/>
      <c r="Y13" s="432"/>
      <c r="Z13" s="432"/>
      <c r="AA13" s="432"/>
      <c r="AB13" s="432"/>
      <c r="AC13" s="432"/>
      <c r="AD13" s="432"/>
      <c r="AE13" s="432"/>
      <c r="AF13" s="432"/>
      <c r="AG13" s="432"/>
      <c r="AH13" s="432"/>
      <c r="AI13" s="432"/>
      <c r="AJ13" s="432"/>
      <c r="AK13" s="432"/>
      <c r="AL13" s="432"/>
      <c r="AM13" s="432"/>
      <c r="AN13" s="432"/>
      <c r="AO13" s="432"/>
      <c r="AP13" s="432"/>
      <c r="AQ13" s="432"/>
      <c r="AR13" s="432"/>
      <c r="AS13" s="432"/>
      <c r="AT13" s="432"/>
      <c r="AU13" s="432"/>
      <c r="AV13" s="432"/>
      <c r="AW13" s="432"/>
      <c r="AX13" s="432"/>
      <c r="AY13" s="432"/>
      <c r="AZ13" s="432"/>
      <c r="BA13" s="432"/>
      <c r="BB13" s="432"/>
      <c r="BC13" s="432"/>
      <c r="BD13" s="432"/>
      <c r="BE13" s="432"/>
      <c r="BF13" s="432"/>
      <c r="BG13" s="432"/>
      <c r="BH13" s="432"/>
      <c r="BI13" s="432"/>
      <c r="BJ13" s="432"/>
      <c r="BK13" s="432"/>
      <c r="BL13" s="432"/>
      <c r="BM13" s="432"/>
      <c r="BN13" s="432"/>
      <c r="BO13" s="271"/>
      <c r="BP13" s="431"/>
      <c r="BQ13" s="431"/>
      <c r="BR13" s="431"/>
      <c r="BS13" s="431"/>
      <c r="BT13" s="431"/>
      <c r="BU13" s="431"/>
      <c r="BV13" s="431"/>
      <c r="BW13" s="431"/>
      <c r="BX13" s="431"/>
      <c r="BY13" s="431"/>
      <c r="BZ13" s="431"/>
      <c r="CA13" s="431"/>
      <c r="CB13" s="431"/>
      <c r="CC13" s="431"/>
      <c r="CD13" s="431"/>
      <c r="CE13" s="431"/>
      <c r="CF13" s="431"/>
      <c r="CG13" s="431"/>
      <c r="CH13" s="431"/>
      <c r="CI13" s="431"/>
      <c r="CJ13" s="431"/>
      <c r="CK13" s="431"/>
      <c r="CL13" s="431"/>
      <c r="CM13" s="431"/>
      <c r="CN13" s="431"/>
      <c r="CO13" s="431"/>
      <c r="CP13" s="431"/>
      <c r="CQ13" s="431"/>
      <c r="CR13" s="431"/>
      <c r="CS13" s="431"/>
      <c r="CT13" s="431"/>
      <c r="CU13" s="431"/>
      <c r="CV13" s="431"/>
      <c r="CW13" s="431"/>
      <c r="CX13" s="431"/>
      <c r="CY13" s="431"/>
      <c r="CZ13" s="431"/>
      <c r="DA13" s="431"/>
    </row>
    <row r="14" spans="1:105" s="197" customFormat="1" ht="12.75" x14ac:dyDescent="0.2">
      <c r="A14" s="454"/>
      <c r="B14" s="454"/>
      <c r="C14" s="454"/>
      <c r="D14" s="454"/>
      <c r="E14" s="454"/>
      <c r="F14" s="452"/>
      <c r="G14" s="453"/>
      <c r="H14" s="453"/>
      <c r="I14" s="453"/>
      <c r="J14" s="453"/>
      <c r="K14" s="453"/>
      <c r="L14" s="453"/>
      <c r="M14" s="453"/>
      <c r="N14" s="453"/>
      <c r="O14" s="448"/>
      <c r="P14" s="449"/>
      <c r="Q14" s="449"/>
      <c r="R14" s="449"/>
      <c r="S14" s="450"/>
      <c r="T14" s="270"/>
      <c r="U14" s="432"/>
      <c r="V14" s="432"/>
      <c r="W14" s="432"/>
      <c r="X14" s="432"/>
      <c r="Y14" s="432"/>
      <c r="Z14" s="432"/>
      <c r="AA14" s="432"/>
      <c r="AB14" s="432"/>
      <c r="AC14" s="432"/>
      <c r="AD14" s="432"/>
      <c r="AE14" s="432"/>
      <c r="AF14" s="432"/>
      <c r="AG14" s="432"/>
      <c r="AH14" s="432"/>
      <c r="AI14" s="432"/>
      <c r="AJ14" s="432"/>
      <c r="AK14" s="432"/>
      <c r="AL14" s="432"/>
      <c r="AM14" s="432"/>
      <c r="AN14" s="432"/>
      <c r="AO14" s="432"/>
      <c r="AP14" s="432"/>
      <c r="AQ14" s="432"/>
      <c r="AR14" s="432"/>
      <c r="AS14" s="432"/>
      <c r="AT14" s="432"/>
      <c r="AU14" s="432"/>
      <c r="AV14" s="432"/>
      <c r="AW14" s="432"/>
      <c r="AX14" s="432"/>
      <c r="AY14" s="432"/>
      <c r="AZ14" s="432"/>
      <c r="BA14" s="432"/>
      <c r="BB14" s="432"/>
      <c r="BC14" s="432"/>
      <c r="BD14" s="432"/>
      <c r="BE14" s="432"/>
      <c r="BF14" s="432"/>
      <c r="BG14" s="432"/>
      <c r="BH14" s="432"/>
      <c r="BI14" s="432"/>
      <c r="BJ14" s="432"/>
      <c r="BK14" s="432"/>
      <c r="BL14" s="432"/>
      <c r="BM14" s="432"/>
      <c r="BN14" s="432"/>
      <c r="BO14" s="271"/>
      <c r="BP14" s="431"/>
      <c r="BQ14" s="431"/>
      <c r="BR14" s="431"/>
      <c r="BS14" s="431"/>
      <c r="BT14" s="431"/>
      <c r="BU14" s="431"/>
      <c r="BV14" s="431"/>
      <c r="BW14" s="431"/>
      <c r="BX14" s="431"/>
      <c r="BY14" s="431"/>
      <c r="BZ14" s="431"/>
      <c r="CA14" s="431"/>
      <c r="CB14" s="431"/>
      <c r="CC14" s="431"/>
      <c r="CD14" s="431"/>
      <c r="CE14" s="431"/>
      <c r="CF14" s="431"/>
      <c r="CG14" s="431"/>
      <c r="CH14" s="431"/>
      <c r="CI14" s="431"/>
      <c r="CJ14" s="431"/>
      <c r="CK14" s="431"/>
      <c r="CL14" s="431"/>
      <c r="CM14" s="431"/>
      <c r="CN14" s="431"/>
      <c r="CO14" s="431"/>
      <c r="CP14" s="431"/>
      <c r="CQ14" s="431"/>
      <c r="CR14" s="431"/>
      <c r="CS14" s="431"/>
      <c r="CT14" s="431"/>
      <c r="CU14" s="431"/>
      <c r="CV14" s="431"/>
      <c r="CW14" s="431"/>
      <c r="CX14" s="431"/>
      <c r="CY14" s="431"/>
      <c r="CZ14" s="431"/>
      <c r="DA14" s="431"/>
    </row>
    <row r="15" spans="1:105" s="197" customFormat="1" ht="12.75" x14ac:dyDescent="0.2">
      <c r="A15" s="454"/>
      <c r="B15" s="454"/>
      <c r="C15" s="454"/>
      <c r="D15" s="454"/>
      <c r="E15" s="454"/>
      <c r="F15" s="452"/>
      <c r="G15" s="453"/>
      <c r="H15" s="453"/>
      <c r="I15" s="453"/>
      <c r="J15" s="453"/>
      <c r="K15" s="453"/>
      <c r="L15" s="453"/>
      <c r="M15" s="453"/>
      <c r="N15" s="453"/>
      <c r="O15" s="448"/>
      <c r="P15" s="449"/>
      <c r="Q15" s="449"/>
      <c r="R15" s="449"/>
      <c r="S15" s="450"/>
      <c r="T15" s="270"/>
      <c r="U15" s="432"/>
      <c r="V15" s="432"/>
      <c r="W15" s="432"/>
      <c r="X15" s="432"/>
      <c r="Y15" s="432"/>
      <c r="Z15" s="432"/>
      <c r="AA15" s="432"/>
      <c r="AB15" s="432"/>
      <c r="AC15" s="432"/>
      <c r="AD15" s="432"/>
      <c r="AE15" s="432"/>
      <c r="AF15" s="432"/>
      <c r="AG15" s="432"/>
      <c r="AH15" s="432"/>
      <c r="AI15" s="432"/>
      <c r="AJ15" s="432"/>
      <c r="AK15" s="432"/>
      <c r="AL15" s="432"/>
      <c r="AM15" s="432"/>
      <c r="AN15" s="432"/>
      <c r="AO15" s="432"/>
      <c r="AP15" s="432"/>
      <c r="AQ15" s="432"/>
      <c r="AR15" s="432"/>
      <c r="AS15" s="432"/>
      <c r="AT15" s="432"/>
      <c r="AU15" s="432"/>
      <c r="AV15" s="432"/>
      <c r="AW15" s="432"/>
      <c r="AX15" s="432"/>
      <c r="AY15" s="432"/>
      <c r="AZ15" s="432"/>
      <c r="BA15" s="432"/>
      <c r="BB15" s="432"/>
      <c r="BC15" s="432"/>
      <c r="BD15" s="432"/>
      <c r="BE15" s="432"/>
      <c r="BF15" s="432"/>
      <c r="BG15" s="432"/>
      <c r="BH15" s="432"/>
      <c r="BI15" s="432"/>
      <c r="BJ15" s="432"/>
      <c r="BK15" s="432"/>
      <c r="BL15" s="432"/>
      <c r="BM15" s="432"/>
      <c r="BN15" s="432"/>
      <c r="BO15" s="271"/>
      <c r="BP15" s="431"/>
      <c r="BQ15" s="431"/>
      <c r="BR15" s="431"/>
      <c r="BS15" s="431"/>
      <c r="BT15" s="431"/>
      <c r="BU15" s="431"/>
      <c r="BV15" s="431"/>
      <c r="BW15" s="431"/>
      <c r="BX15" s="431"/>
      <c r="BY15" s="431"/>
      <c r="BZ15" s="431"/>
      <c r="CA15" s="431"/>
      <c r="CB15" s="431"/>
      <c r="CC15" s="431"/>
      <c r="CD15" s="431"/>
      <c r="CE15" s="431"/>
      <c r="CF15" s="431"/>
      <c r="CG15" s="431"/>
      <c r="CH15" s="431"/>
      <c r="CI15" s="431"/>
      <c r="CJ15" s="431"/>
      <c r="CK15" s="431"/>
      <c r="CL15" s="431"/>
      <c r="CM15" s="431"/>
      <c r="CN15" s="431"/>
      <c r="CO15" s="431"/>
      <c r="CP15" s="431"/>
      <c r="CQ15" s="431"/>
      <c r="CR15" s="431"/>
      <c r="CS15" s="431"/>
      <c r="CT15" s="431"/>
      <c r="CU15" s="431"/>
      <c r="CV15" s="431"/>
      <c r="CW15" s="431"/>
      <c r="CX15" s="431"/>
      <c r="CY15" s="431"/>
      <c r="CZ15" s="431"/>
      <c r="DA15" s="431"/>
    </row>
    <row r="16" spans="1:105" x14ac:dyDescent="0.2">
      <c r="A16" s="268"/>
      <c r="B16" s="466" t="s">
        <v>24</v>
      </c>
      <c r="C16" s="466"/>
      <c r="D16" s="466"/>
      <c r="E16" s="466"/>
      <c r="F16" s="466"/>
      <c r="G16" s="466"/>
      <c r="H16" s="466"/>
      <c r="I16" s="466"/>
      <c r="J16" s="466"/>
      <c r="K16" s="466"/>
      <c r="L16" s="466"/>
      <c r="M16" s="466"/>
      <c r="N16" s="466"/>
      <c r="O16" s="466"/>
      <c r="P16" s="466"/>
      <c r="Q16" s="466"/>
      <c r="R16" s="466"/>
      <c r="S16" s="466"/>
      <c r="T16" s="466"/>
      <c r="U16" s="466"/>
      <c r="V16" s="466"/>
      <c r="W16" s="466"/>
      <c r="X16" s="466"/>
      <c r="Y16" s="466"/>
      <c r="Z16" s="466"/>
      <c r="AA16" s="466"/>
      <c r="AB16" s="466"/>
      <c r="AC16" s="466"/>
      <c r="AD16" s="466"/>
      <c r="AE16" s="466"/>
      <c r="AF16" s="466"/>
      <c r="AG16" s="466"/>
      <c r="AH16" s="466"/>
      <c r="AI16" s="466"/>
      <c r="AJ16" s="466"/>
      <c r="AK16" s="466"/>
      <c r="AL16" s="466"/>
      <c r="AM16" s="466"/>
      <c r="AN16" s="466"/>
      <c r="AO16" s="466"/>
      <c r="AP16" s="466"/>
      <c r="AQ16" s="466"/>
      <c r="AR16" s="466"/>
      <c r="AS16" s="466"/>
      <c r="AT16" s="466"/>
      <c r="AU16" s="466"/>
      <c r="AV16" s="466"/>
      <c r="AW16" s="466"/>
      <c r="AX16" s="466"/>
      <c r="AY16" s="466"/>
      <c r="AZ16" s="466"/>
      <c r="BA16" s="466"/>
      <c r="BB16" s="466"/>
      <c r="BC16" s="466"/>
      <c r="BD16" s="466"/>
      <c r="BE16" s="466"/>
      <c r="BF16" s="466"/>
      <c r="BG16" s="466"/>
      <c r="BH16" s="466"/>
      <c r="BI16" s="466"/>
      <c r="BJ16" s="466"/>
      <c r="BK16" s="466"/>
      <c r="BL16" s="466"/>
      <c r="BM16" s="466"/>
      <c r="BN16" s="466"/>
      <c r="BO16" s="269"/>
      <c r="BP16" s="465">
        <f>SUM(BP7:CH15)</f>
        <v>0</v>
      </c>
      <c r="BQ16" s="465"/>
      <c r="BR16" s="465"/>
      <c r="BS16" s="465"/>
      <c r="BT16" s="465"/>
      <c r="BU16" s="465"/>
      <c r="BV16" s="465"/>
      <c r="BW16" s="465"/>
      <c r="BX16" s="465"/>
      <c r="BY16" s="465"/>
      <c r="BZ16" s="465"/>
      <c r="CA16" s="465"/>
      <c r="CB16" s="465"/>
      <c r="CC16" s="465"/>
      <c r="CD16" s="465"/>
      <c r="CE16" s="465"/>
      <c r="CF16" s="465"/>
      <c r="CG16" s="465"/>
      <c r="CH16" s="465"/>
      <c r="CI16" s="465">
        <f>SUM(CI7:DA15)</f>
        <v>0</v>
      </c>
      <c r="CJ16" s="465"/>
      <c r="CK16" s="465"/>
      <c r="CL16" s="465"/>
      <c r="CM16" s="465"/>
      <c r="CN16" s="465"/>
      <c r="CO16" s="465"/>
      <c r="CP16" s="465"/>
      <c r="CQ16" s="465"/>
      <c r="CR16" s="465"/>
      <c r="CS16" s="465"/>
      <c r="CT16" s="465"/>
      <c r="CU16" s="465"/>
      <c r="CV16" s="465"/>
      <c r="CW16" s="465"/>
      <c r="CX16" s="465"/>
      <c r="CY16" s="465"/>
      <c r="CZ16" s="465"/>
      <c r="DA16" s="465"/>
    </row>
    <row r="17" spans="1:105" x14ac:dyDescent="0.2">
      <c r="A17" s="268"/>
      <c r="B17" s="466" t="s">
        <v>25</v>
      </c>
      <c r="C17" s="466"/>
      <c r="D17" s="466"/>
      <c r="E17" s="466"/>
      <c r="F17" s="466"/>
      <c r="G17" s="466"/>
      <c r="H17" s="466"/>
      <c r="I17" s="466"/>
      <c r="J17" s="466"/>
      <c r="K17" s="466"/>
      <c r="L17" s="466"/>
      <c r="M17" s="466"/>
      <c r="N17" s="466"/>
      <c r="O17" s="466"/>
      <c r="P17" s="466"/>
      <c r="Q17" s="466"/>
      <c r="R17" s="466"/>
      <c r="S17" s="466"/>
      <c r="T17" s="466"/>
      <c r="U17" s="466"/>
      <c r="V17" s="466"/>
      <c r="W17" s="466"/>
      <c r="X17" s="466"/>
      <c r="Y17" s="466"/>
      <c r="Z17" s="466"/>
      <c r="AA17" s="466"/>
      <c r="AB17" s="466"/>
      <c r="AC17" s="466"/>
      <c r="AD17" s="466"/>
      <c r="AE17" s="466"/>
      <c r="AF17" s="466"/>
      <c r="AG17" s="466"/>
      <c r="AH17" s="466"/>
      <c r="AI17" s="466"/>
      <c r="AJ17" s="466"/>
      <c r="AK17" s="466"/>
      <c r="AL17" s="466"/>
      <c r="AM17" s="466"/>
      <c r="AN17" s="466"/>
      <c r="AO17" s="466"/>
      <c r="AP17" s="466"/>
      <c r="AQ17" s="466"/>
      <c r="AR17" s="466"/>
      <c r="AS17" s="466"/>
      <c r="AT17" s="466"/>
      <c r="AU17" s="466"/>
      <c r="AV17" s="466"/>
      <c r="AW17" s="466"/>
      <c r="AX17" s="466"/>
      <c r="AY17" s="466"/>
      <c r="AZ17" s="466"/>
      <c r="BA17" s="466"/>
      <c r="BB17" s="466"/>
      <c r="BC17" s="466"/>
      <c r="BD17" s="466"/>
      <c r="BE17" s="466"/>
      <c r="BF17" s="466"/>
      <c r="BG17" s="466"/>
      <c r="BH17" s="466"/>
      <c r="BI17" s="466"/>
      <c r="BJ17" s="466"/>
      <c r="BK17" s="466"/>
      <c r="BL17" s="466"/>
      <c r="BM17" s="466"/>
      <c r="BN17" s="466"/>
      <c r="BO17" s="269"/>
      <c r="BP17" s="465">
        <f>УСН3+УСН6</f>
        <v>250000</v>
      </c>
      <c r="BQ17" s="465"/>
      <c r="BR17" s="465"/>
      <c r="BS17" s="465"/>
      <c r="BT17" s="465"/>
      <c r="BU17" s="465"/>
      <c r="BV17" s="465"/>
      <c r="BW17" s="465"/>
      <c r="BX17" s="465"/>
      <c r="BY17" s="465"/>
      <c r="BZ17" s="465"/>
      <c r="CA17" s="465"/>
      <c r="CB17" s="465"/>
      <c r="CC17" s="465"/>
      <c r="CD17" s="465"/>
      <c r="CE17" s="465"/>
      <c r="CF17" s="465"/>
      <c r="CG17" s="465"/>
      <c r="CH17" s="465"/>
      <c r="CI17" s="465">
        <f>CI16+'Доходы I и II квартал'!CI49:DA49</f>
        <v>0</v>
      </c>
      <c r="CJ17" s="465"/>
      <c r="CK17" s="465"/>
      <c r="CL17" s="465"/>
      <c r="CM17" s="465"/>
      <c r="CN17" s="465"/>
      <c r="CO17" s="465"/>
      <c r="CP17" s="465"/>
      <c r="CQ17" s="465"/>
      <c r="CR17" s="465"/>
      <c r="CS17" s="465"/>
      <c r="CT17" s="465"/>
      <c r="CU17" s="465"/>
      <c r="CV17" s="465"/>
      <c r="CW17" s="465"/>
      <c r="CX17" s="465"/>
      <c r="CY17" s="465"/>
      <c r="CZ17" s="465"/>
      <c r="DA17" s="465"/>
    </row>
    <row r="20" spans="1:105" s="151" customFormat="1" ht="12.75" x14ac:dyDescent="0.2">
      <c r="A20" s="420" t="s">
        <v>16</v>
      </c>
      <c r="B20" s="420"/>
      <c r="C20" s="420"/>
      <c r="D20" s="420"/>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0"/>
      <c r="AM20" s="420"/>
      <c r="AN20" s="420"/>
      <c r="AO20" s="420"/>
      <c r="AP20" s="420"/>
      <c r="AQ20" s="420"/>
      <c r="AR20" s="420"/>
      <c r="AS20" s="420"/>
      <c r="AT20" s="420"/>
      <c r="AU20" s="420"/>
      <c r="AV20" s="420"/>
      <c r="AW20" s="420"/>
      <c r="AX20" s="420"/>
      <c r="AY20" s="420"/>
      <c r="AZ20" s="420"/>
      <c r="BA20" s="420"/>
      <c r="BB20" s="420"/>
      <c r="BC20" s="420"/>
      <c r="BD20" s="420"/>
      <c r="BE20" s="420"/>
      <c r="BF20" s="420"/>
      <c r="BG20" s="420"/>
      <c r="BH20" s="420"/>
      <c r="BI20" s="420"/>
      <c r="BJ20" s="420"/>
      <c r="BK20" s="420"/>
      <c r="BL20" s="420"/>
      <c r="BM20" s="420"/>
      <c r="BN20" s="420"/>
      <c r="BO20" s="420"/>
      <c r="BP20" s="420"/>
      <c r="BQ20" s="420"/>
      <c r="BR20" s="420"/>
      <c r="BS20" s="420"/>
      <c r="BT20" s="420"/>
      <c r="BU20" s="420"/>
      <c r="BV20" s="420"/>
      <c r="BW20" s="420"/>
      <c r="BX20" s="420"/>
      <c r="BY20" s="420"/>
      <c r="BZ20" s="420"/>
      <c r="CA20" s="420"/>
      <c r="CB20" s="420"/>
      <c r="CC20" s="420"/>
      <c r="CD20" s="420"/>
      <c r="CE20" s="420"/>
      <c r="CF20" s="420"/>
      <c r="CG20" s="420"/>
      <c r="CH20" s="420"/>
      <c r="CI20" s="420"/>
      <c r="CJ20" s="420"/>
      <c r="CK20" s="420"/>
      <c r="CL20" s="420"/>
      <c r="CM20" s="420"/>
      <c r="CN20" s="420"/>
      <c r="CO20" s="420"/>
      <c r="CP20" s="420"/>
      <c r="CQ20" s="420"/>
      <c r="CR20" s="420"/>
      <c r="CS20" s="420"/>
      <c r="CT20" s="420"/>
      <c r="CU20" s="420"/>
      <c r="CV20" s="420"/>
      <c r="CW20" s="420"/>
      <c r="CX20" s="420"/>
      <c r="CY20" s="420"/>
      <c r="CZ20" s="420"/>
      <c r="DA20" s="420"/>
    </row>
    <row r="22" spans="1:105" x14ac:dyDescent="0.2">
      <c r="A22" s="469" t="s">
        <v>18</v>
      </c>
      <c r="B22" s="470"/>
      <c r="C22" s="470"/>
      <c r="D22" s="470"/>
      <c r="E22" s="470"/>
      <c r="F22" s="470"/>
      <c r="G22" s="470"/>
      <c r="H22" s="470"/>
      <c r="I22" s="470"/>
      <c r="J22" s="470"/>
      <c r="K22" s="470"/>
      <c r="L22" s="470"/>
      <c r="M22" s="470"/>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0"/>
      <c r="AK22" s="470"/>
      <c r="AL22" s="470"/>
      <c r="AM22" s="470"/>
      <c r="AN22" s="470"/>
      <c r="AO22" s="470"/>
      <c r="AP22" s="470"/>
      <c r="AQ22" s="470"/>
      <c r="AR22" s="470"/>
      <c r="AS22" s="470"/>
      <c r="AT22" s="470"/>
      <c r="AU22" s="470"/>
      <c r="AV22" s="470"/>
      <c r="AW22" s="470"/>
      <c r="AX22" s="470"/>
      <c r="AY22" s="470"/>
      <c r="AZ22" s="470"/>
      <c r="BA22" s="470"/>
      <c r="BB22" s="470"/>
      <c r="BC22" s="470"/>
      <c r="BD22" s="470"/>
      <c r="BE22" s="470"/>
      <c r="BF22" s="470"/>
      <c r="BG22" s="470"/>
      <c r="BH22" s="470"/>
      <c r="BI22" s="470"/>
      <c r="BJ22" s="470"/>
      <c r="BK22" s="470"/>
      <c r="BL22" s="470"/>
      <c r="BM22" s="470"/>
      <c r="BN22" s="470"/>
      <c r="BO22" s="471"/>
      <c r="BP22" s="470" t="s">
        <v>52</v>
      </c>
      <c r="BQ22" s="470"/>
      <c r="BR22" s="470"/>
      <c r="BS22" s="470"/>
      <c r="BT22" s="470"/>
      <c r="BU22" s="470"/>
      <c r="BV22" s="470"/>
      <c r="BW22" s="470"/>
      <c r="BX22" s="470"/>
      <c r="BY22" s="470"/>
      <c r="BZ22" s="470"/>
      <c r="CA22" s="470"/>
      <c r="CB22" s="470"/>
      <c r="CC22" s="470"/>
      <c r="CD22" s="470"/>
      <c r="CE22" s="470"/>
      <c r="CF22" s="470"/>
      <c r="CG22" s="470"/>
      <c r="CH22" s="470"/>
      <c r="CI22" s="470"/>
      <c r="CJ22" s="470"/>
      <c r="CK22" s="470"/>
      <c r="CL22" s="470"/>
      <c r="CM22" s="470"/>
      <c r="CN22" s="470"/>
      <c r="CO22" s="470"/>
      <c r="CP22" s="470"/>
      <c r="CQ22" s="470"/>
      <c r="CR22" s="470"/>
      <c r="CS22" s="470"/>
      <c r="CT22" s="470"/>
      <c r="CU22" s="470"/>
      <c r="CV22" s="470"/>
      <c r="CW22" s="470"/>
      <c r="CX22" s="470"/>
      <c r="CY22" s="470"/>
      <c r="CZ22" s="470"/>
      <c r="DA22" s="471"/>
    </row>
    <row r="23" spans="1:105" ht="61.5" customHeight="1" x14ac:dyDescent="0.2">
      <c r="A23" s="474" t="s">
        <v>17</v>
      </c>
      <c r="B23" s="475"/>
      <c r="C23" s="475"/>
      <c r="D23" s="475"/>
      <c r="E23" s="476"/>
      <c r="F23" s="474" t="s">
        <v>22</v>
      </c>
      <c r="G23" s="475"/>
      <c r="H23" s="475"/>
      <c r="I23" s="475"/>
      <c r="J23" s="475"/>
      <c r="K23" s="475"/>
      <c r="L23" s="475"/>
      <c r="M23" s="475"/>
      <c r="N23" s="475"/>
      <c r="O23" s="475"/>
      <c r="P23" s="475"/>
      <c r="Q23" s="475"/>
      <c r="R23" s="475"/>
      <c r="S23" s="476"/>
      <c r="T23" s="474" t="s">
        <v>23</v>
      </c>
      <c r="U23" s="475"/>
      <c r="V23" s="475"/>
      <c r="W23" s="475"/>
      <c r="X23" s="475"/>
      <c r="Y23" s="475"/>
      <c r="Z23" s="475"/>
      <c r="AA23" s="475"/>
      <c r="AB23" s="475"/>
      <c r="AC23" s="475"/>
      <c r="AD23" s="475"/>
      <c r="AE23" s="475"/>
      <c r="AF23" s="475"/>
      <c r="AG23" s="475"/>
      <c r="AH23" s="475"/>
      <c r="AI23" s="475"/>
      <c r="AJ23" s="475"/>
      <c r="AK23" s="475"/>
      <c r="AL23" s="475"/>
      <c r="AM23" s="475"/>
      <c r="AN23" s="475"/>
      <c r="AO23" s="475"/>
      <c r="AP23" s="475"/>
      <c r="AQ23" s="475"/>
      <c r="AR23" s="475"/>
      <c r="AS23" s="475"/>
      <c r="AT23" s="475"/>
      <c r="AU23" s="475"/>
      <c r="AV23" s="475"/>
      <c r="AW23" s="475"/>
      <c r="AX23" s="475"/>
      <c r="AY23" s="475"/>
      <c r="AZ23" s="475"/>
      <c r="BA23" s="475"/>
      <c r="BB23" s="475"/>
      <c r="BC23" s="475"/>
      <c r="BD23" s="475"/>
      <c r="BE23" s="475"/>
      <c r="BF23" s="475"/>
      <c r="BG23" s="475"/>
      <c r="BH23" s="475"/>
      <c r="BI23" s="475"/>
      <c r="BJ23" s="475"/>
      <c r="BK23" s="475"/>
      <c r="BL23" s="475"/>
      <c r="BM23" s="475"/>
      <c r="BN23" s="475"/>
      <c r="BO23" s="476"/>
      <c r="BP23" s="474" t="s">
        <v>67</v>
      </c>
      <c r="BQ23" s="475"/>
      <c r="BR23" s="475"/>
      <c r="BS23" s="475"/>
      <c r="BT23" s="475"/>
      <c r="BU23" s="475"/>
      <c r="BV23" s="475"/>
      <c r="BW23" s="475"/>
      <c r="BX23" s="475"/>
      <c r="BY23" s="475"/>
      <c r="BZ23" s="475"/>
      <c r="CA23" s="475"/>
      <c r="CB23" s="475"/>
      <c r="CC23" s="475"/>
      <c r="CD23" s="475"/>
      <c r="CE23" s="475"/>
      <c r="CF23" s="475"/>
      <c r="CG23" s="475"/>
      <c r="CH23" s="476"/>
      <c r="CI23" s="474" t="s">
        <v>68</v>
      </c>
      <c r="CJ23" s="475"/>
      <c r="CK23" s="475"/>
      <c r="CL23" s="475"/>
      <c r="CM23" s="475"/>
      <c r="CN23" s="475"/>
      <c r="CO23" s="475"/>
      <c r="CP23" s="475"/>
      <c r="CQ23" s="475"/>
      <c r="CR23" s="475"/>
      <c r="CS23" s="475"/>
      <c r="CT23" s="475"/>
      <c r="CU23" s="475"/>
      <c r="CV23" s="475"/>
      <c r="CW23" s="475"/>
      <c r="CX23" s="475"/>
      <c r="CY23" s="475"/>
      <c r="CZ23" s="475"/>
      <c r="DA23" s="476"/>
    </row>
    <row r="24" spans="1:105" x14ac:dyDescent="0.2">
      <c r="A24" s="472">
        <v>1</v>
      </c>
      <c r="B24" s="472"/>
      <c r="C24" s="472"/>
      <c r="D24" s="472"/>
      <c r="E24" s="472"/>
      <c r="F24" s="472">
        <v>2</v>
      </c>
      <c r="G24" s="472"/>
      <c r="H24" s="472"/>
      <c r="I24" s="472"/>
      <c r="J24" s="472"/>
      <c r="K24" s="472"/>
      <c r="L24" s="472"/>
      <c r="M24" s="472"/>
      <c r="N24" s="472"/>
      <c r="O24" s="472"/>
      <c r="P24" s="472"/>
      <c r="Q24" s="472"/>
      <c r="R24" s="472"/>
      <c r="S24" s="472"/>
      <c r="T24" s="473">
        <v>3</v>
      </c>
      <c r="U24" s="473"/>
      <c r="V24" s="473"/>
      <c r="W24" s="473"/>
      <c r="X24" s="473"/>
      <c r="Y24" s="473"/>
      <c r="Z24" s="473"/>
      <c r="AA24" s="473"/>
      <c r="AB24" s="473"/>
      <c r="AC24" s="473"/>
      <c r="AD24" s="473"/>
      <c r="AE24" s="473"/>
      <c r="AF24" s="473"/>
      <c r="AG24" s="473"/>
      <c r="AH24" s="473"/>
      <c r="AI24" s="473"/>
      <c r="AJ24" s="473"/>
      <c r="AK24" s="473"/>
      <c r="AL24" s="473"/>
      <c r="AM24" s="473"/>
      <c r="AN24" s="473"/>
      <c r="AO24" s="473"/>
      <c r="AP24" s="473"/>
      <c r="AQ24" s="473"/>
      <c r="AR24" s="473"/>
      <c r="AS24" s="473"/>
      <c r="AT24" s="473"/>
      <c r="AU24" s="473"/>
      <c r="AV24" s="473"/>
      <c r="AW24" s="473"/>
      <c r="AX24" s="473"/>
      <c r="AY24" s="473"/>
      <c r="AZ24" s="473"/>
      <c r="BA24" s="473"/>
      <c r="BB24" s="473"/>
      <c r="BC24" s="473"/>
      <c r="BD24" s="473"/>
      <c r="BE24" s="473"/>
      <c r="BF24" s="473"/>
      <c r="BG24" s="473"/>
      <c r="BH24" s="473"/>
      <c r="BI24" s="473"/>
      <c r="BJ24" s="473"/>
      <c r="BK24" s="473"/>
      <c r="BL24" s="473"/>
      <c r="BM24" s="473"/>
      <c r="BN24" s="473"/>
      <c r="BO24" s="473"/>
      <c r="BP24" s="472">
        <v>4</v>
      </c>
      <c r="BQ24" s="472"/>
      <c r="BR24" s="472"/>
      <c r="BS24" s="472"/>
      <c r="BT24" s="472"/>
      <c r="BU24" s="472"/>
      <c r="BV24" s="472"/>
      <c r="BW24" s="472"/>
      <c r="BX24" s="472"/>
      <c r="BY24" s="472"/>
      <c r="BZ24" s="472"/>
      <c r="CA24" s="472"/>
      <c r="CB24" s="472"/>
      <c r="CC24" s="472"/>
      <c r="CD24" s="472"/>
      <c r="CE24" s="472"/>
      <c r="CF24" s="472"/>
      <c r="CG24" s="472"/>
      <c r="CH24" s="472"/>
      <c r="CI24" s="472">
        <v>5</v>
      </c>
      <c r="CJ24" s="472"/>
      <c r="CK24" s="472"/>
      <c r="CL24" s="472"/>
      <c r="CM24" s="472"/>
      <c r="CN24" s="472"/>
      <c r="CO24" s="472"/>
      <c r="CP24" s="472"/>
      <c r="CQ24" s="472"/>
      <c r="CR24" s="472"/>
      <c r="CS24" s="472"/>
      <c r="CT24" s="472"/>
      <c r="CU24" s="472"/>
      <c r="CV24" s="472"/>
      <c r="CW24" s="472"/>
      <c r="CX24" s="472"/>
      <c r="CY24" s="472"/>
      <c r="CZ24" s="472"/>
      <c r="DA24" s="472"/>
    </row>
    <row r="25" spans="1:105" s="197" customFormat="1" ht="12.75" x14ac:dyDescent="0.2">
      <c r="A25" s="454"/>
      <c r="B25" s="454"/>
      <c r="C25" s="454"/>
      <c r="D25" s="454"/>
      <c r="E25" s="454"/>
      <c r="F25" s="452"/>
      <c r="G25" s="453"/>
      <c r="H25" s="453"/>
      <c r="I25" s="453"/>
      <c r="J25" s="453"/>
      <c r="K25" s="453"/>
      <c r="L25" s="453"/>
      <c r="M25" s="453"/>
      <c r="N25" s="453"/>
      <c r="O25" s="448"/>
      <c r="P25" s="449"/>
      <c r="Q25" s="449"/>
      <c r="R25" s="449"/>
      <c r="S25" s="450"/>
      <c r="T25" s="270"/>
      <c r="U25" s="432"/>
      <c r="V25" s="432"/>
      <c r="W25" s="432"/>
      <c r="X25" s="432"/>
      <c r="Y25" s="432"/>
      <c r="Z25" s="432"/>
      <c r="AA25" s="432"/>
      <c r="AB25" s="432"/>
      <c r="AC25" s="432"/>
      <c r="AD25" s="432"/>
      <c r="AE25" s="432"/>
      <c r="AF25" s="432"/>
      <c r="AG25" s="432"/>
      <c r="AH25" s="432"/>
      <c r="AI25" s="432"/>
      <c r="AJ25" s="432"/>
      <c r="AK25" s="432"/>
      <c r="AL25" s="432"/>
      <c r="AM25" s="432"/>
      <c r="AN25" s="432"/>
      <c r="AO25" s="432"/>
      <c r="AP25" s="432"/>
      <c r="AQ25" s="432"/>
      <c r="AR25" s="432"/>
      <c r="AS25" s="432"/>
      <c r="AT25" s="432"/>
      <c r="AU25" s="432"/>
      <c r="AV25" s="432"/>
      <c r="AW25" s="432"/>
      <c r="AX25" s="432"/>
      <c r="AY25" s="432"/>
      <c r="AZ25" s="432"/>
      <c r="BA25" s="432"/>
      <c r="BB25" s="432"/>
      <c r="BC25" s="432"/>
      <c r="BD25" s="432"/>
      <c r="BE25" s="432"/>
      <c r="BF25" s="432"/>
      <c r="BG25" s="432"/>
      <c r="BH25" s="432"/>
      <c r="BI25" s="432"/>
      <c r="BJ25" s="432"/>
      <c r="BK25" s="432"/>
      <c r="BL25" s="432"/>
      <c r="BM25" s="432"/>
      <c r="BN25" s="432"/>
      <c r="BO25" s="271"/>
      <c r="BP25" s="431"/>
      <c r="BQ25" s="431"/>
      <c r="BR25" s="431"/>
      <c r="BS25" s="431"/>
      <c r="BT25" s="431"/>
      <c r="BU25" s="431"/>
      <c r="BV25" s="431"/>
      <c r="BW25" s="431"/>
      <c r="BX25" s="431"/>
      <c r="BY25" s="431"/>
      <c r="BZ25" s="431"/>
      <c r="CA25" s="431"/>
      <c r="CB25" s="431"/>
      <c r="CC25" s="431"/>
      <c r="CD25" s="431"/>
      <c r="CE25" s="431"/>
      <c r="CF25" s="431"/>
      <c r="CG25" s="431"/>
      <c r="CH25" s="431"/>
      <c r="CI25" s="431"/>
      <c r="CJ25" s="431"/>
      <c r="CK25" s="431"/>
      <c r="CL25" s="431"/>
      <c r="CM25" s="431"/>
      <c r="CN25" s="431"/>
      <c r="CO25" s="431"/>
      <c r="CP25" s="431"/>
      <c r="CQ25" s="431"/>
      <c r="CR25" s="431"/>
      <c r="CS25" s="431"/>
      <c r="CT25" s="431"/>
      <c r="CU25" s="431"/>
      <c r="CV25" s="431"/>
      <c r="CW25" s="431"/>
      <c r="CX25" s="431"/>
      <c r="CY25" s="431"/>
      <c r="CZ25" s="431"/>
      <c r="DA25" s="431"/>
    </row>
    <row r="26" spans="1:105" s="197" customFormat="1" ht="12.75" x14ac:dyDescent="0.2">
      <c r="A26" s="454"/>
      <c r="B26" s="454"/>
      <c r="C26" s="454"/>
      <c r="D26" s="454"/>
      <c r="E26" s="454"/>
      <c r="F26" s="452"/>
      <c r="G26" s="453"/>
      <c r="H26" s="453"/>
      <c r="I26" s="453"/>
      <c r="J26" s="453"/>
      <c r="K26" s="453"/>
      <c r="L26" s="453"/>
      <c r="M26" s="453"/>
      <c r="N26" s="453"/>
      <c r="O26" s="448"/>
      <c r="P26" s="449"/>
      <c r="Q26" s="449"/>
      <c r="R26" s="449"/>
      <c r="S26" s="450"/>
      <c r="T26" s="270"/>
      <c r="U26" s="432"/>
      <c r="V26" s="432"/>
      <c r="W26" s="432"/>
      <c r="X26" s="432"/>
      <c r="Y26" s="432"/>
      <c r="Z26" s="432"/>
      <c r="AA26" s="432"/>
      <c r="AB26" s="432"/>
      <c r="AC26" s="432"/>
      <c r="AD26" s="432"/>
      <c r="AE26" s="432"/>
      <c r="AF26" s="432"/>
      <c r="AG26" s="432"/>
      <c r="AH26" s="432"/>
      <c r="AI26" s="432"/>
      <c r="AJ26" s="432"/>
      <c r="AK26" s="432"/>
      <c r="AL26" s="432"/>
      <c r="AM26" s="432"/>
      <c r="AN26" s="432"/>
      <c r="AO26" s="432"/>
      <c r="AP26" s="432"/>
      <c r="AQ26" s="432"/>
      <c r="AR26" s="432"/>
      <c r="AS26" s="432"/>
      <c r="AT26" s="432"/>
      <c r="AU26" s="432"/>
      <c r="AV26" s="432"/>
      <c r="AW26" s="432"/>
      <c r="AX26" s="432"/>
      <c r="AY26" s="432"/>
      <c r="AZ26" s="432"/>
      <c r="BA26" s="432"/>
      <c r="BB26" s="432"/>
      <c r="BC26" s="432"/>
      <c r="BD26" s="432"/>
      <c r="BE26" s="432"/>
      <c r="BF26" s="432"/>
      <c r="BG26" s="432"/>
      <c r="BH26" s="432"/>
      <c r="BI26" s="432"/>
      <c r="BJ26" s="432"/>
      <c r="BK26" s="432"/>
      <c r="BL26" s="432"/>
      <c r="BM26" s="432"/>
      <c r="BN26" s="432"/>
      <c r="BO26" s="271"/>
      <c r="BP26" s="431"/>
      <c r="BQ26" s="431"/>
      <c r="BR26" s="431"/>
      <c r="BS26" s="431"/>
      <c r="BT26" s="431"/>
      <c r="BU26" s="431"/>
      <c r="BV26" s="431"/>
      <c r="BW26" s="431"/>
      <c r="BX26" s="431"/>
      <c r="BY26" s="431"/>
      <c r="BZ26" s="431"/>
      <c r="CA26" s="431"/>
      <c r="CB26" s="431"/>
      <c r="CC26" s="431"/>
      <c r="CD26" s="431"/>
      <c r="CE26" s="431"/>
      <c r="CF26" s="431"/>
      <c r="CG26" s="431"/>
      <c r="CH26" s="431"/>
      <c r="CI26" s="431"/>
      <c r="CJ26" s="431"/>
      <c r="CK26" s="431"/>
      <c r="CL26" s="431"/>
      <c r="CM26" s="431"/>
      <c r="CN26" s="431"/>
      <c r="CO26" s="431"/>
      <c r="CP26" s="431"/>
      <c r="CQ26" s="431"/>
      <c r="CR26" s="431"/>
      <c r="CS26" s="431"/>
      <c r="CT26" s="431"/>
      <c r="CU26" s="431"/>
      <c r="CV26" s="431"/>
      <c r="CW26" s="431"/>
      <c r="CX26" s="431"/>
      <c r="CY26" s="431"/>
      <c r="CZ26" s="431"/>
      <c r="DA26" s="431"/>
    </row>
    <row r="27" spans="1:105" s="197" customFormat="1" ht="12.75" x14ac:dyDescent="0.2">
      <c r="A27" s="454"/>
      <c r="B27" s="454"/>
      <c r="C27" s="454"/>
      <c r="D27" s="454"/>
      <c r="E27" s="454"/>
      <c r="F27" s="452"/>
      <c r="G27" s="453"/>
      <c r="H27" s="453"/>
      <c r="I27" s="453"/>
      <c r="J27" s="453"/>
      <c r="K27" s="453"/>
      <c r="L27" s="453"/>
      <c r="M27" s="453"/>
      <c r="N27" s="453"/>
      <c r="O27" s="448"/>
      <c r="P27" s="449"/>
      <c r="Q27" s="449"/>
      <c r="R27" s="449"/>
      <c r="S27" s="450"/>
      <c r="T27" s="270"/>
      <c r="U27" s="432"/>
      <c r="V27" s="432"/>
      <c r="W27" s="432"/>
      <c r="X27" s="432"/>
      <c r="Y27" s="432"/>
      <c r="Z27" s="432"/>
      <c r="AA27" s="432"/>
      <c r="AB27" s="432"/>
      <c r="AC27" s="432"/>
      <c r="AD27" s="432"/>
      <c r="AE27" s="432"/>
      <c r="AF27" s="432"/>
      <c r="AG27" s="432"/>
      <c r="AH27" s="432"/>
      <c r="AI27" s="432"/>
      <c r="AJ27" s="432"/>
      <c r="AK27" s="432"/>
      <c r="AL27" s="432"/>
      <c r="AM27" s="432"/>
      <c r="AN27" s="432"/>
      <c r="AO27" s="432"/>
      <c r="AP27" s="432"/>
      <c r="AQ27" s="432"/>
      <c r="AR27" s="432"/>
      <c r="AS27" s="432"/>
      <c r="AT27" s="432"/>
      <c r="AU27" s="432"/>
      <c r="AV27" s="432"/>
      <c r="AW27" s="432"/>
      <c r="AX27" s="432"/>
      <c r="AY27" s="432"/>
      <c r="AZ27" s="432"/>
      <c r="BA27" s="432"/>
      <c r="BB27" s="432"/>
      <c r="BC27" s="432"/>
      <c r="BD27" s="432"/>
      <c r="BE27" s="432"/>
      <c r="BF27" s="432"/>
      <c r="BG27" s="432"/>
      <c r="BH27" s="432"/>
      <c r="BI27" s="432"/>
      <c r="BJ27" s="432"/>
      <c r="BK27" s="432"/>
      <c r="BL27" s="432"/>
      <c r="BM27" s="432"/>
      <c r="BN27" s="432"/>
      <c r="BO27" s="271"/>
      <c r="BP27" s="431"/>
      <c r="BQ27" s="431"/>
      <c r="BR27" s="431"/>
      <c r="BS27" s="431"/>
      <c r="BT27" s="431"/>
      <c r="BU27" s="431"/>
      <c r="BV27" s="431"/>
      <c r="BW27" s="431"/>
      <c r="BX27" s="431"/>
      <c r="BY27" s="431"/>
      <c r="BZ27" s="431"/>
      <c r="CA27" s="431"/>
      <c r="CB27" s="431"/>
      <c r="CC27" s="431"/>
      <c r="CD27" s="431"/>
      <c r="CE27" s="431"/>
      <c r="CF27" s="431"/>
      <c r="CG27" s="431"/>
      <c r="CH27" s="431"/>
      <c r="CI27" s="431"/>
      <c r="CJ27" s="431"/>
      <c r="CK27" s="431"/>
      <c r="CL27" s="431"/>
      <c r="CM27" s="431"/>
      <c r="CN27" s="431"/>
      <c r="CO27" s="431"/>
      <c r="CP27" s="431"/>
      <c r="CQ27" s="431"/>
      <c r="CR27" s="431"/>
      <c r="CS27" s="431"/>
      <c r="CT27" s="431"/>
      <c r="CU27" s="431"/>
      <c r="CV27" s="431"/>
      <c r="CW27" s="431"/>
      <c r="CX27" s="431"/>
      <c r="CY27" s="431"/>
      <c r="CZ27" s="431"/>
      <c r="DA27" s="431"/>
    </row>
    <row r="28" spans="1:105" s="197" customFormat="1" ht="12.75" x14ac:dyDescent="0.2">
      <c r="A28" s="454"/>
      <c r="B28" s="454"/>
      <c r="C28" s="454"/>
      <c r="D28" s="454"/>
      <c r="E28" s="454"/>
      <c r="F28" s="452"/>
      <c r="G28" s="453"/>
      <c r="H28" s="453"/>
      <c r="I28" s="453"/>
      <c r="J28" s="453"/>
      <c r="K28" s="453"/>
      <c r="L28" s="453"/>
      <c r="M28" s="453"/>
      <c r="N28" s="453"/>
      <c r="O28" s="448"/>
      <c r="P28" s="449"/>
      <c r="Q28" s="449"/>
      <c r="R28" s="449"/>
      <c r="S28" s="450"/>
      <c r="T28" s="270"/>
      <c r="U28" s="432"/>
      <c r="V28" s="432"/>
      <c r="W28" s="432"/>
      <c r="X28" s="432"/>
      <c r="Y28" s="432"/>
      <c r="Z28" s="432"/>
      <c r="AA28" s="432"/>
      <c r="AB28" s="432"/>
      <c r="AC28" s="432"/>
      <c r="AD28" s="432"/>
      <c r="AE28" s="432"/>
      <c r="AF28" s="432"/>
      <c r="AG28" s="432"/>
      <c r="AH28" s="432"/>
      <c r="AI28" s="432"/>
      <c r="AJ28" s="432"/>
      <c r="AK28" s="432"/>
      <c r="AL28" s="432"/>
      <c r="AM28" s="432"/>
      <c r="AN28" s="432"/>
      <c r="AO28" s="432"/>
      <c r="AP28" s="432"/>
      <c r="AQ28" s="432"/>
      <c r="AR28" s="432"/>
      <c r="AS28" s="432"/>
      <c r="AT28" s="432"/>
      <c r="AU28" s="432"/>
      <c r="AV28" s="432"/>
      <c r="AW28" s="432"/>
      <c r="AX28" s="432"/>
      <c r="AY28" s="432"/>
      <c r="AZ28" s="432"/>
      <c r="BA28" s="432"/>
      <c r="BB28" s="432"/>
      <c r="BC28" s="432"/>
      <c r="BD28" s="432"/>
      <c r="BE28" s="432"/>
      <c r="BF28" s="432"/>
      <c r="BG28" s="432"/>
      <c r="BH28" s="432"/>
      <c r="BI28" s="432"/>
      <c r="BJ28" s="432"/>
      <c r="BK28" s="432"/>
      <c r="BL28" s="432"/>
      <c r="BM28" s="432"/>
      <c r="BN28" s="432"/>
      <c r="BO28" s="271"/>
      <c r="BP28" s="431"/>
      <c r="BQ28" s="431"/>
      <c r="BR28" s="431"/>
      <c r="BS28" s="431"/>
      <c r="BT28" s="431"/>
      <c r="BU28" s="431"/>
      <c r="BV28" s="431"/>
      <c r="BW28" s="431"/>
      <c r="BX28" s="431"/>
      <c r="BY28" s="431"/>
      <c r="BZ28" s="431"/>
      <c r="CA28" s="431"/>
      <c r="CB28" s="431"/>
      <c r="CC28" s="431"/>
      <c r="CD28" s="431"/>
      <c r="CE28" s="431"/>
      <c r="CF28" s="431"/>
      <c r="CG28" s="431"/>
      <c r="CH28" s="431"/>
      <c r="CI28" s="431"/>
      <c r="CJ28" s="431"/>
      <c r="CK28" s="431"/>
      <c r="CL28" s="431"/>
      <c r="CM28" s="431"/>
      <c r="CN28" s="431"/>
      <c r="CO28" s="431"/>
      <c r="CP28" s="431"/>
      <c r="CQ28" s="431"/>
      <c r="CR28" s="431"/>
      <c r="CS28" s="431"/>
      <c r="CT28" s="431"/>
      <c r="CU28" s="431"/>
      <c r="CV28" s="431"/>
      <c r="CW28" s="431"/>
      <c r="CX28" s="431"/>
      <c r="CY28" s="431"/>
      <c r="CZ28" s="431"/>
      <c r="DA28" s="431"/>
    </row>
    <row r="29" spans="1:105" s="197" customFormat="1" ht="12.75" x14ac:dyDescent="0.2">
      <c r="A29" s="454"/>
      <c r="B29" s="454"/>
      <c r="C29" s="454"/>
      <c r="D29" s="454"/>
      <c r="E29" s="454"/>
      <c r="F29" s="452"/>
      <c r="G29" s="453"/>
      <c r="H29" s="453"/>
      <c r="I29" s="453"/>
      <c r="J29" s="453"/>
      <c r="K29" s="453"/>
      <c r="L29" s="453"/>
      <c r="M29" s="453"/>
      <c r="N29" s="453"/>
      <c r="O29" s="448"/>
      <c r="P29" s="449"/>
      <c r="Q29" s="449"/>
      <c r="R29" s="449"/>
      <c r="S29" s="450"/>
      <c r="T29" s="270"/>
      <c r="U29" s="432"/>
      <c r="V29" s="432"/>
      <c r="W29" s="432"/>
      <c r="X29" s="432"/>
      <c r="Y29" s="432"/>
      <c r="Z29" s="432"/>
      <c r="AA29" s="432"/>
      <c r="AB29" s="432"/>
      <c r="AC29" s="432"/>
      <c r="AD29" s="432"/>
      <c r="AE29" s="432"/>
      <c r="AF29" s="432"/>
      <c r="AG29" s="432"/>
      <c r="AH29" s="432"/>
      <c r="AI29" s="432"/>
      <c r="AJ29" s="432"/>
      <c r="AK29" s="432"/>
      <c r="AL29" s="432"/>
      <c r="AM29" s="432"/>
      <c r="AN29" s="432"/>
      <c r="AO29" s="432"/>
      <c r="AP29" s="432"/>
      <c r="AQ29" s="432"/>
      <c r="AR29" s="432"/>
      <c r="AS29" s="432"/>
      <c r="AT29" s="432"/>
      <c r="AU29" s="432"/>
      <c r="AV29" s="432"/>
      <c r="AW29" s="432"/>
      <c r="AX29" s="432"/>
      <c r="AY29" s="432"/>
      <c r="AZ29" s="432"/>
      <c r="BA29" s="432"/>
      <c r="BB29" s="432"/>
      <c r="BC29" s="432"/>
      <c r="BD29" s="432"/>
      <c r="BE29" s="432"/>
      <c r="BF29" s="432"/>
      <c r="BG29" s="432"/>
      <c r="BH29" s="432"/>
      <c r="BI29" s="432"/>
      <c r="BJ29" s="432"/>
      <c r="BK29" s="432"/>
      <c r="BL29" s="432"/>
      <c r="BM29" s="432"/>
      <c r="BN29" s="432"/>
      <c r="BO29" s="271"/>
      <c r="BP29" s="431"/>
      <c r="BQ29" s="431"/>
      <c r="BR29" s="431"/>
      <c r="BS29" s="431"/>
      <c r="BT29" s="431"/>
      <c r="BU29" s="431"/>
      <c r="BV29" s="431"/>
      <c r="BW29" s="431"/>
      <c r="BX29" s="431"/>
      <c r="BY29" s="431"/>
      <c r="BZ29" s="431"/>
      <c r="CA29" s="431"/>
      <c r="CB29" s="431"/>
      <c r="CC29" s="431"/>
      <c r="CD29" s="431"/>
      <c r="CE29" s="431"/>
      <c r="CF29" s="431"/>
      <c r="CG29" s="431"/>
      <c r="CH29" s="431"/>
      <c r="CI29" s="431"/>
      <c r="CJ29" s="431"/>
      <c r="CK29" s="431"/>
      <c r="CL29" s="431"/>
      <c r="CM29" s="431"/>
      <c r="CN29" s="431"/>
      <c r="CO29" s="431"/>
      <c r="CP29" s="431"/>
      <c r="CQ29" s="431"/>
      <c r="CR29" s="431"/>
      <c r="CS29" s="431"/>
      <c r="CT29" s="431"/>
      <c r="CU29" s="431"/>
      <c r="CV29" s="431"/>
      <c r="CW29" s="431"/>
      <c r="CX29" s="431"/>
      <c r="CY29" s="431"/>
      <c r="CZ29" s="431"/>
      <c r="DA29" s="431"/>
    </row>
    <row r="30" spans="1:105" s="197" customFormat="1" ht="12.75" x14ac:dyDescent="0.2">
      <c r="A30" s="454"/>
      <c r="B30" s="454"/>
      <c r="C30" s="454"/>
      <c r="D30" s="454"/>
      <c r="E30" s="454"/>
      <c r="F30" s="452"/>
      <c r="G30" s="453"/>
      <c r="H30" s="453"/>
      <c r="I30" s="453"/>
      <c r="J30" s="453"/>
      <c r="K30" s="453"/>
      <c r="L30" s="453"/>
      <c r="M30" s="453"/>
      <c r="N30" s="453"/>
      <c r="O30" s="448"/>
      <c r="P30" s="449"/>
      <c r="Q30" s="449"/>
      <c r="R30" s="449"/>
      <c r="S30" s="450"/>
      <c r="T30" s="270"/>
      <c r="U30" s="432"/>
      <c r="V30" s="432"/>
      <c r="W30" s="432"/>
      <c r="X30" s="432"/>
      <c r="Y30" s="432"/>
      <c r="Z30" s="432"/>
      <c r="AA30" s="432"/>
      <c r="AB30" s="432"/>
      <c r="AC30" s="432"/>
      <c r="AD30" s="432"/>
      <c r="AE30" s="432"/>
      <c r="AF30" s="432"/>
      <c r="AG30" s="432"/>
      <c r="AH30" s="432"/>
      <c r="AI30" s="432"/>
      <c r="AJ30" s="432"/>
      <c r="AK30" s="432"/>
      <c r="AL30" s="432"/>
      <c r="AM30" s="432"/>
      <c r="AN30" s="432"/>
      <c r="AO30" s="432"/>
      <c r="AP30" s="432"/>
      <c r="AQ30" s="432"/>
      <c r="AR30" s="432"/>
      <c r="AS30" s="432"/>
      <c r="AT30" s="432"/>
      <c r="AU30" s="432"/>
      <c r="AV30" s="432"/>
      <c r="AW30" s="432"/>
      <c r="AX30" s="432"/>
      <c r="AY30" s="432"/>
      <c r="AZ30" s="432"/>
      <c r="BA30" s="432"/>
      <c r="BB30" s="432"/>
      <c r="BC30" s="432"/>
      <c r="BD30" s="432"/>
      <c r="BE30" s="432"/>
      <c r="BF30" s="432"/>
      <c r="BG30" s="432"/>
      <c r="BH30" s="432"/>
      <c r="BI30" s="432"/>
      <c r="BJ30" s="432"/>
      <c r="BK30" s="432"/>
      <c r="BL30" s="432"/>
      <c r="BM30" s="432"/>
      <c r="BN30" s="432"/>
      <c r="BO30" s="271"/>
      <c r="BP30" s="431"/>
      <c r="BQ30" s="431"/>
      <c r="BR30" s="431"/>
      <c r="BS30" s="431"/>
      <c r="BT30" s="431"/>
      <c r="BU30" s="431"/>
      <c r="BV30" s="431"/>
      <c r="BW30" s="431"/>
      <c r="BX30" s="431"/>
      <c r="BY30" s="431"/>
      <c r="BZ30" s="431"/>
      <c r="CA30" s="431"/>
      <c r="CB30" s="431"/>
      <c r="CC30" s="431"/>
      <c r="CD30" s="431"/>
      <c r="CE30" s="431"/>
      <c r="CF30" s="431"/>
      <c r="CG30" s="431"/>
      <c r="CH30" s="431"/>
      <c r="CI30" s="431"/>
      <c r="CJ30" s="431"/>
      <c r="CK30" s="431"/>
      <c r="CL30" s="431"/>
      <c r="CM30" s="431"/>
      <c r="CN30" s="431"/>
      <c r="CO30" s="431"/>
      <c r="CP30" s="431"/>
      <c r="CQ30" s="431"/>
      <c r="CR30" s="431"/>
      <c r="CS30" s="431"/>
      <c r="CT30" s="431"/>
      <c r="CU30" s="431"/>
      <c r="CV30" s="431"/>
      <c r="CW30" s="431"/>
      <c r="CX30" s="431"/>
      <c r="CY30" s="431"/>
      <c r="CZ30" s="431"/>
      <c r="DA30" s="431"/>
    </row>
    <row r="31" spans="1:105" s="197" customFormat="1" ht="12.75" x14ac:dyDescent="0.2">
      <c r="A31" s="454"/>
      <c r="B31" s="454"/>
      <c r="C31" s="454"/>
      <c r="D31" s="454"/>
      <c r="E31" s="454"/>
      <c r="F31" s="452"/>
      <c r="G31" s="453"/>
      <c r="H31" s="453"/>
      <c r="I31" s="453"/>
      <c r="J31" s="453"/>
      <c r="K31" s="453"/>
      <c r="L31" s="453"/>
      <c r="M31" s="453"/>
      <c r="N31" s="453"/>
      <c r="O31" s="448"/>
      <c r="P31" s="449"/>
      <c r="Q31" s="449"/>
      <c r="R31" s="449"/>
      <c r="S31" s="450"/>
      <c r="T31" s="270"/>
      <c r="U31" s="432"/>
      <c r="V31" s="432"/>
      <c r="W31" s="432"/>
      <c r="X31" s="432"/>
      <c r="Y31" s="432"/>
      <c r="Z31" s="432"/>
      <c r="AA31" s="432"/>
      <c r="AB31" s="432"/>
      <c r="AC31" s="432"/>
      <c r="AD31" s="432"/>
      <c r="AE31" s="432"/>
      <c r="AF31" s="432"/>
      <c r="AG31" s="432"/>
      <c r="AH31" s="432"/>
      <c r="AI31" s="432"/>
      <c r="AJ31" s="432"/>
      <c r="AK31" s="432"/>
      <c r="AL31" s="432"/>
      <c r="AM31" s="432"/>
      <c r="AN31" s="432"/>
      <c r="AO31" s="432"/>
      <c r="AP31" s="432"/>
      <c r="AQ31" s="432"/>
      <c r="AR31" s="432"/>
      <c r="AS31" s="432"/>
      <c r="AT31" s="432"/>
      <c r="AU31" s="432"/>
      <c r="AV31" s="432"/>
      <c r="AW31" s="432"/>
      <c r="AX31" s="432"/>
      <c r="AY31" s="432"/>
      <c r="AZ31" s="432"/>
      <c r="BA31" s="432"/>
      <c r="BB31" s="432"/>
      <c r="BC31" s="432"/>
      <c r="BD31" s="432"/>
      <c r="BE31" s="432"/>
      <c r="BF31" s="432"/>
      <c r="BG31" s="432"/>
      <c r="BH31" s="432"/>
      <c r="BI31" s="432"/>
      <c r="BJ31" s="432"/>
      <c r="BK31" s="432"/>
      <c r="BL31" s="432"/>
      <c r="BM31" s="432"/>
      <c r="BN31" s="432"/>
      <c r="BO31" s="271"/>
      <c r="BP31" s="431"/>
      <c r="BQ31" s="431"/>
      <c r="BR31" s="431"/>
      <c r="BS31" s="431"/>
      <c r="BT31" s="431"/>
      <c r="BU31" s="431"/>
      <c r="BV31" s="431"/>
      <c r="BW31" s="431"/>
      <c r="BX31" s="431"/>
      <c r="BY31" s="431"/>
      <c r="BZ31" s="431"/>
      <c r="CA31" s="431"/>
      <c r="CB31" s="431"/>
      <c r="CC31" s="431"/>
      <c r="CD31" s="431"/>
      <c r="CE31" s="431"/>
      <c r="CF31" s="431"/>
      <c r="CG31" s="431"/>
      <c r="CH31" s="431"/>
      <c r="CI31" s="431"/>
      <c r="CJ31" s="431"/>
      <c r="CK31" s="431"/>
      <c r="CL31" s="431"/>
      <c r="CM31" s="431"/>
      <c r="CN31" s="431"/>
      <c r="CO31" s="431"/>
      <c r="CP31" s="431"/>
      <c r="CQ31" s="431"/>
      <c r="CR31" s="431"/>
      <c r="CS31" s="431"/>
      <c r="CT31" s="431"/>
      <c r="CU31" s="431"/>
      <c r="CV31" s="431"/>
      <c r="CW31" s="431"/>
      <c r="CX31" s="431"/>
      <c r="CY31" s="431"/>
      <c r="CZ31" s="431"/>
      <c r="DA31" s="431"/>
    </row>
    <row r="32" spans="1:105" s="197" customFormat="1" ht="12.75" x14ac:dyDescent="0.2">
      <c r="A32" s="454"/>
      <c r="B32" s="454"/>
      <c r="C32" s="454"/>
      <c r="D32" s="454"/>
      <c r="E32" s="454"/>
      <c r="F32" s="452"/>
      <c r="G32" s="453"/>
      <c r="H32" s="453"/>
      <c r="I32" s="453"/>
      <c r="J32" s="453"/>
      <c r="K32" s="453"/>
      <c r="L32" s="453"/>
      <c r="M32" s="453"/>
      <c r="N32" s="453"/>
      <c r="O32" s="448"/>
      <c r="P32" s="449"/>
      <c r="Q32" s="449"/>
      <c r="R32" s="449"/>
      <c r="S32" s="450"/>
      <c r="T32" s="270"/>
      <c r="U32" s="432"/>
      <c r="V32" s="432"/>
      <c r="W32" s="432"/>
      <c r="X32" s="432"/>
      <c r="Y32" s="432"/>
      <c r="Z32" s="432"/>
      <c r="AA32" s="432"/>
      <c r="AB32" s="432"/>
      <c r="AC32" s="432"/>
      <c r="AD32" s="432"/>
      <c r="AE32" s="432"/>
      <c r="AF32" s="432"/>
      <c r="AG32" s="432"/>
      <c r="AH32" s="432"/>
      <c r="AI32" s="432"/>
      <c r="AJ32" s="432"/>
      <c r="AK32" s="432"/>
      <c r="AL32" s="432"/>
      <c r="AM32" s="432"/>
      <c r="AN32" s="432"/>
      <c r="AO32" s="432"/>
      <c r="AP32" s="432"/>
      <c r="AQ32" s="432"/>
      <c r="AR32" s="432"/>
      <c r="AS32" s="432"/>
      <c r="AT32" s="432"/>
      <c r="AU32" s="432"/>
      <c r="AV32" s="432"/>
      <c r="AW32" s="432"/>
      <c r="AX32" s="432"/>
      <c r="AY32" s="432"/>
      <c r="AZ32" s="432"/>
      <c r="BA32" s="432"/>
      <c r="BB32" s="432"/>
      <c r="BC32" s="432"/>
      <c r="BD32" s="432"/>
      <c r="BE32" s="432"/>
      <c r="BF32" s="432"/>
      <c r="BG32" s="432"/>
      <c r="BH32" s="432"/>
      <c r="BI32" s="432"/>
      <c r="BJ32" s="432"/>
      <c r="BK32" s="432"/>
      <c r="BL32" s="432"/>
      <c r="BM32" s="432"/>
      <c r="BN32" s="432"/>
      <c r="BO32" s="271"/>
      <c r="BP32" s="431"/>
      <c r="BQ32" s="431"/>
      <c r="BR32" s="431"/>
      <c r="BS32" s="431"/>
      <c r="BT32" s="431"/>
      <c r="BU32" s="431"/>
      <c r="BV32" s="431"/>
      <c r="BW32" s="431"/>
      <c r="BX32" s="431"/>
      <c r="BY32" s="431"/>
      <c r="BZ32" s="431"/>
      <c r="CA32" s="431"/>
      <c r="CB32" s="431"/>
      <c r="CC32" s="431"/>
      <c r="CD32" s="431"/>
      <c r="CE32" s="431"/>
      <c r="CF32" s="431"/>
      <c r="CG32" s="431"/>
      <c r="CH32" s="431"/>
      <c r="CI32" s="431"/>
      <c r="CJ32" s="431"/>
      <c r="CK32" s="431"/>
      <c r="CL32" s="431"/>
      <c r="CM32" s="431"/>
      <c r="CN32" s="431"/>
      <c r="CO32" s="431"/>
      <c r="CP32" s="431"/>
      <c r="CQ32" s="431"/>
      <c r="CR32" s="431"/>
      <c r="CS32" s="431"/>
      <c r="CT32" s="431"/>
      <c r="CU32" s="431"/>
      <c r="CV32" s="431"/>
      <c r="CW32" s="431"/>
      <c r="CX32" s="431"/>
      <c r="CY32" s="431"/>
      <c r="CZ32" s="431"/>
      <c r="DA32" s="431"/>
    </row>
    <row r="33" spans="1:105" s="197" customFormat="1" ht="12.75" x14ac:dyDescent="0.2">
      <c r="A33" s="454"/>
      <c r="B33" s="454"/>
      <c r="C33" s="454"/>
      <c r="D33" s="454"/>
      <c r="E33" s="454"/>
      <c r="F33" s="452"/>
      <c r="G33" s="453"/>
      <c r="H33" s="453"/>
      <c r="I33" s="453"/>
      <c r="J33" s="453"/>
      <c r="K33" s="453"/>
      <c r="L33" s="453"/>
      <c r="M33" s="453"/>
      <c r="N33" s="453"/>
      <c r="O33" s="448"/>
      <c r="P33" s="449"/>
      <c r="Q33" s="449"/>
      <c r="R33" s="449"/>
      <c r="S33" s="450"/>
      <c r="T33" s="270"/>
      <c r="U33" s="432"/>
      <c r="V33" s="432"/>
      <c r="W33" s="432"/>
      <c r="X33" s="432"/>
      <c r="Y33" s="432"/>
      <c r="Z33" s="432"/>
      <c r="AA33" s="432"/>
      <c r="AB33" s="432"/>
      <c r="AC33" s="432"/>
      <c r="AD33" s="432"/>
      <c r="AE33" s="432"/>
      <c r="AF33" s="432"/>
      <c r="AG33" s="432"/>
      <c r="AH33" s="432"/>
      <c r="AI33" s="432"/>
      <c r="AJ33" s="432"/>
      <c r="AK33" s="432"/>
      <c r="AL33" s="432"/>
      <c r="AM33" s="432"/>
      <c r="AN33" s="432"/>
      <c r="AO33" s="432"/>
      <c r="AP33" s="432"/>
      <c r="AQ33" s="432"/>
      <c r="AR33" s="432"/>
      <c r="AS33" s="432"/>
      <c r="AT33" s="432"/>
      <c r="AU33" s="432"/>
      <c r="AV33" s="432"/>
      <c r="AW33" s="432"/>
      <c r="AX33" s="432"/>
      <c r="AY33" s="432"/>
      <c r="AZ33" s="432"/>
      <c r="BA33" s="432"/>
      <c r="BB33" s="432"/>
      <c r="BC33" s="432"/>
      <c r="BD33" s="432"/>
      <c r="BE33" s="432"/>
      <c r="BF33" s="432"/>
      <c r="BG33" s="432"/>
      <c r="BH33" s="432"/>
      <c r="BI33" s="432"/>
      <c r="BJ33" s="432"/>
      <c r="BK33" s="432"/>
      <c r="BL33" s="432"/>
      <c r="BM33" s="432"/>
      <c r="BN33" s="432"/>
      <c r="BO33" s="271"/>
      <c r="BP33" s="431"/>
      <c r="BQ33" s="431"/>
      <c r="BR33" s="431"/>
      <c r="BS33" s="431"/>
      <c r="BT33" s="431"/>
      <c r="BU33" s="431"/>
      <c r="BV33" s="431"/>
      <c r="BW33" s="431"/>
      <c r="BX33" s="431"/>
      <c r="BY33" s="431"/>
      <c r="BZ33" s="431"/>
      <c r="CA33" s="431"/>
      <c r="CB33" s="431"/>
      <c r="CC33" s="431"/>
      <c r="CD33" s="431"/>
      <c r="CE33" s="431"/>
      <c r="CF33" s="431"/>
      <c r="CG33" s="431"/>
      <c r="CH33" s="431"/>
      <c r="CI33" s="431"/>
      <c r="CJ33" s="431"/>
      <c r="CK33" s="431"/>
      <c r="CL33" s="431"/>
      <c r="CM33" s="431"/>
      <c r="CN33" s="431"/>
      <c r="CO33" s="431"/>
      <c r="CP33" s="431"/>
      <c r="CQ33" s="431"/>
      <c r="CR33" s="431"/>
      <c r="CS33" s="431"/>
      <c r="CT33" s="431"/>
      <c r="CU33" s="431"/>
      <c r="CV33" s="431"/>
      <c r="CW33" s="431"/>
      <c r="CX33" s="431"/>
      <c r="CY33" s="431"/>
      <c r="CZ33" s="431"/>
      <c r="DA33" s="431"/>
    </row>
    <row r="34" spans="1:105" x14ac:dyDescent="0.2">
      <c r="A34" s="268"/>
      <c r="B34" s="466" t="s">
        <v>26</v>
      </c>
      <c r="C34" s="466"/>
      <c r="D34" s="466"/>
      <c r="E34" s="466"/>
      <c r="F34" s="466"/>
      <c r="G34" s="466"/>
      <c r="H34" s="466"/>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466"/>
      <c r="AL34" s="466"/>
      <c r="AM34" s="466"/>
      <c r="AN34" s="466"/>
      <c r="AO34" s="466"/>
      <c r="AP34" s="466"/>
      <c r="AQ34" s="466"/>
      <c r="AR34" s="466"/>
      <c r="AS34" s="466"/>
      <c r="AT34" s="466"/>
      <c r="AU34" s="466"/>
      <c r="AV34" s="466"/>
      <c r="AW34" s="466"/>
      <c r="AX34" s="466"/>
      <c r="AY34" s="466"/>
      <c r="AZ34" s="466"/>
      <c r="BA34" s="466"/>
      <c r="BB34" s="466"/>
      <c r="BC34" s="466"/>
      <c r="BD34" s="466"/>
      <c r="BE34" s="466"/>
      <c r="BF34" s="466"/>
      <c r="BG34" s="466"/>
      <c r="BH34" s="466"/>
      <c r="BI34" s="466"/>
      <c r="BJ34" s="466"/>
      <c r="BK34" s="466"/>
      <c r="BL34" s="466"/>
      <c r="BM34" s="466"/>
      <c r="BN34" s="466"/>
      <c r="BO34" s="269"/>
      <c r="BP34" s="465">
        <f>SUM(BP25:CH33)</f>
        <v>0</v>
      </c>
      <c r="BQ34" s="465"/>
      <c r="BR34" s="465"/>
      <c r="BS34" s="465"/>
      <c r="BT34" s="465"/>
      <c r="BU34" s="465"/>
      <c r="BV34" s="465"/>
      <c r="BW34" s="465"/>
      <c r="BX34" s="465"/>
      <c r="BY34" s="465"/>
      <c r="BZ34" s="465"/>
      <c r="CA34" s="465"/>
      <c r="CB34" s="465"/>
      <c r="CC34" s="465"/>
      <c r="CD34" s="465"/>
      <c r="CE34" s="465"/>
      <c r="CF34" s="465"/>
      <c r="CG34" s="465"/>
      <c r="CH34" s="465"/>
      <c r="CI34" s="465">
        <f>SUM(CI25:DA33)</f>
        <v>0</v>
      </c>
      <c r="CJ34" s="465"/>
      <c r="CK34" s="465"/>
      <c r="CL34" s="465"/>
      <c r="CM34" s="465"/>
      <c r="CN34" s="465"/>
      <c r="CO34" s="465"/>
      <c r="CP34" s="465"/>
      <c r="CQ34" s="465"/>
      <c r="CR34" s="465"/>
      <c r="CS34" s="465"/>
      <c r="CT34" s="465"/>
      <c r="CU34" s="465"/>
      <c r="CV34" s="465"/>
      <c r="CW34" s="465"/>
      <c r="CX34" s="465"/>
      <c r="CY34" s="465"/>
      <c r="CZ34" s="465"/>
      <c r="DA34" s="465"/>
    </row>
    <row r="35" spans="1:105" x14ac:dyDescent="0.2">
      <c r="A35" s="268"/>
      <c r="B35" s="466" t="s">
        <v>27</v>
      </c>
      <c r="C35" s="466"/>
      <c r="D35" s="466"/>
      <c r="E35" s="466"/>
      <c r="F35" s="466"/>
      <c r="G35" s="466"/>
      <c r="H35" s="466"/>
      <c r="I35" s="466"/>
      <c r="J35" s="466"/>
      <c r="K35" s="466"/>
      <c r="L35" s="466"/>
      <c r="M35" s="466"/>
      <c r="N35" s="466"/>
      <c r="O35" s="466"/>
      <c r="P35" s="466"/>
      <c r="Q35" s="466"/>
      <c r="R35" s="466"/>
      <c r="S35" s="466"/>
      <c r="T35" s="466"/>
      <c r="U35" s="466"/>
      <c r="V35" s="466"/>
      <c r="W35" s="466"/>
      <c r="X35" s="466"/>
      <c r="Y35" s="466"/>
      <c r="Z35" s="466"/>
      <c r="AA35" s="466"/>
      <c r="AB35" s="466"/>
      <c r="AC35" s="466"/>
      <c r="AD35" s="466"/>
      <c r="AE35" s="466"/>
      <c r="AF35" s="466"/>
      <c r="AG35" s="466"/>
      <c r="AH35" s="466"/>
      <c r="AI35" s="466"/>
      <c r="AJ35" s="466"/>
      <c r="AK35" s="466"/>
      <c r="AL35" s="466"/>
      <c r="AM35" s="466"/>
      <c r="AN35" s="466"/>
      <c r="AO35" s="466"/>
      <c r="AP35" s="466"/>
      <c r="AQ35" s="466"/>
      <c r="AR35" s="466"/>
      <c r="AS35" s="466"/>
      <c r="AT35" s="466"/>
      <c r="AU35" s="466"/>
      <c r="AV35" s="466"/>
      <c r="AW35" s="466"/>
      <c r="AX35" s="466"/>
      <c r="AY35" s="466"/>
      <c r="AZ35" s="466"/>
      <c r="BA35" s="466"/>
      <c r="BB35" s="466"/>
      <c r="BC35" s="466"/>
      <c r="BD35" s="466"/>
      <c r="BE35" s="466"/>
      <c r="BF35" s="466"/>
      <c r="BG35" s="466"/>
      <c r="BH35" s="466"/>
      <c r="BI35" s="466"/>
      <c r="BJ35" s="466"/>
      <c r="BK35" s="466"/>
      <c r="BL35" s="466"/>
      <c r="BM35" s="466"/>
      <c r="BN35" s="466"/>
      <c r="BO35" s="269"/>
      <c r="BP35" s="465">
        <f>УСН9+УСН4</f>
        <v>250000</v>
      </c>
      <c r="BQ35" s="465"/>
      <c r="BR35" s="465"/>
      <c r="BS35" s="465"/>
      <c r="BT35" s="465"/>
      <c r="BU35" s="465"/>
      <c r="BV35" s="465"/>
      <c r="BW35" s="465"/>
      <c r="BX35" s="465"/>
      <c r="BY35" s="465"/>
      <c r="BZ35" s="465"/>
      <c r="CA35" s="465"/>
      <c r="CB35" s="465"/>
      <c r="CC35" s="465"/>
      <c r="CD35" s="465"/>
      <c r="CE35" s="465"/>
      <c r="CF35" s="465"/>
      <c r="CG35" s="465"/>
      <c r="CH35" s="465"/>
      <c r="CI35" s="465">
        <f>CI34+CI17</f>
        <v>0</v>
      </c>
      <c r="CJ35" s="465"/>
      <c r="CK35" s="465"/>
      <c r="CL35" s="465"/>
      <c r="CM35" s="465"/>
      <c r="CN35" s="465"/>
      <c r="CO35" s="465"/>
      <c r="CP35" s="465"/>
      <c r="CQ35" s="465"/>
      <c r="CR35" s="465"/>
      <c r="CS35" s="465"/>
      <c r="CT35" s="465"/>
      <c r="CU35" s="465"/>
      <c r="CV35" s="465"/>
      <c r="CW35" s="465"/>
      <c r="CX35" s="465"/>
      <c r="CY35" s="465"/>
      <c r="CZ35" s="465"/>
      <c r="DA35" s="465"/>
    </row>
    <row r="36" spans="1:105" x14ac:dyDescent="0.2"/>
    <row r="38" spans="1:105" x14ac:dyDescent="0.2">
      <c r="A38" s="468" t="s">
        <v>28</v>
      </c>
      <c r="B38" s="468"/>
      <c r="C38" s="468"/>
      <c r="D38" s="468"/>
      <c r="E38" s="468"/>
      <c r="F38" s="468"/>
      <c r="G38" s="468"/>
      <c r="H38" s="468"/>
      <c r="I38" s="468"/>
      <c r="J38" s="468"/>
      <c r="K38" s="468"/>
      <c r="L38" s="468"/>
      <c r="M38" s="468"/>
      <c r="N38" s="468"/>
      <c r="O38" s="468"/>
      <c r="P38" s="468"/>
      <c r="Q38" s="468"/>
      <c r="R38" s="468"/>
      <c r="S38" s="468"/>
      <c r="T38" s="468"/>
      <c r="U38" s="468"/>
    </row>
    <row r="40" spans="1:105" x14ac:dyDescent="0.2">
      <c r="A40" s="273" t="s">
        <v>29</v>
      </c>
      <c r="G40" s="150" t="s">
        <v>30</v>
      </c>
      <c r="CI40" s="467"/>
      <c r="CJ40" s="467"/>
      <c r="CK40" s="467"/>
      <c r="CL40" s="467"/>
      <c r="CM40" s="467"/>
      <c r="CN40" s="467"/>
      <c r="CO40" s="467"/>
      <c r="CP40" s="467"/>
      <c r="CQ40" s="467"/>
      <c r="CR40" s="467"/>
      <c r="CS40" s="467"/>
      <c r="CT40" s="467"/>
      <c r="CU40" s="467"/>
      <c r="CV40" s="467"/>
      <c r="CW40" s="467"/>
      <c r="CX40" s="467"/>
      <c r="CY40" s="467"/>
      <c r="CZ40" s="467"/>
      <c r="DA40" s="467"/>
    </row>
    <row r="41" spans="1:105" x14ac:dyDescent="0.2">
      <c r="A41" s="273" t="s">
        <v>31</v>
      </c>
      <c r="G41" s="150" t="s">
        <v>32</v>
      </c>
      <c r="CI41" s="467"/>
      <c r="CJ41" s="467"/>
      <c r="CK41" s="467"/>
      <c r="CL41" s="467"/>
      <c r="CM41" s="467"/>
      <c r="CN41" s="467"/>
      <c r="CO41" s="467"/>
      <c r="CP41" s="467"/>
      <c r="CQ41" s="467"/>
      <c r="CR41" s="467"/>
      <c r="CS41" s="467"/>
      <c r="CT41" s="467"/>
      <c r="CU41" s="467"/>
      <c r="CV41" s="467"/>
      <c r="CW41" s="467"/>
      <c r="CX41" s="467"/>
      <c r="CY41" s="467"/>
      <c r="CZ41" s="467"/>
      <c r="DA41" s="467"/>
    </row>
    <row r="42" spans="1:105" x14ac:dyDescent="0.2">
      <c r="A42" s="273" t="s">
        <v>33</v>
      </c>
      <c r="G42" s="150" t="s">
        <v>64</v>
      </c>
    </row>
    <row r="43" spans="1:105" x14ac:dyDescent="0.2">
      <c r="A43" s="273"/>
      <c r="G43" s="150" t="s">
        <v>65</v>
      </c>
    </row>
    <row r="44" spans="1:105" x14ac:dyDescent="0.2">
      <c r="A44" s="273"/>
      <c r="G44" s="150" t="s">
        <v>66</v>
      </c>
      <c r="CI44" s="467"/>
      <c r="CJ44" s="467"/>
      <c r="CK44" s="467"/>
      <c r="CL44" s="467"/>
      <c r="CM44" s="467"/>
      <c r="CN44" s="467"/>
      <c r="CO44" s="467"/>
      <c r="CP44" s="467"/>
      <c r="CQ44" s="467"/>
      <c r="CR44" s="467"/>
      <c r="CS44" s="467"/>
      <c r="CT44" s="467"/>
      <c r="CU44" s="467"/>
      <c r="CV44" s="467"/>
      <c r="CW44" s="467"/>
      <c r="CX44" s="467"/>
      <c r="CY44" s="467"/>
      <c r="CZ44" s="467"/>
      <c r="DA44" s="467"/>
    </row>
    <row r="45" spans="1:105" x14ac:dyDescent="0.2">
      <c r="A45" s="273"/>
      <c r="G45" s="150" t="s">
        <v>34</v>
      </c>
    </row>
    <row r="46" spans="1:105" x14ac:dyDescent="0.2">
      <c r="A46" s="273" t="s">
        <v>35</v>
      </c>
      <c r="G46" s="273" t="s">
        <v>36</v>
      </c>
    </row>
    <row r="47" spans="1:105" x14ac:dyDescent="0.2">
      <c r="A47" s="273"/>
      <c r="G47" s="150" t="s">
        <v>37</v>
      </c>
      <c r="CI47" s="467"/>
      <c r="CJ47" s="467"/>
      <c r="CK47" s="467"/>
      <c r="CL47" s="467"/>
      <c r="CM47" s="467"/>
      <c r="CN47" s="467"/>
      <c r="CO47" s="467"/>
      <c r="CP47" s="467"/>
      <c r="CQ47" s="467"/>
      <c r="CR47" s="467"/>
      <c r="CS47" s="467"/>
      <c r="CT47" s="467"/>
      <c r="CU47" s="467"/>
      <c r="CV47" s="467"/>
      <c r="CW47" s="467"/>
      <c r="CX47" s="467"/>
      <c r="CY47" s="467"/>
      <c r="CZ47" s="467"/>
      <c r="DA47" s="467"/>
    </row>
    <row r="48" spans="1:105" x14ac:dyDescent="0.2">
      <c r="A48" s="273" t="s">
        <v>38</v>
      </c>
      <c r="G48" s="273" t="s">
        <v>39</v>
      </c>
    </row>
    <row r="49" spans="1:105" x14ac:dyDescent="0.2">
      <c r="A49" s="273"/>
      <c r="G49" s="150" t="s">
        <v>40</v>
      </c>
      <c r="CI49" s="467"/>
      <c r="CJ49" s="467"/>
      <c r="CK49" s="467"/>
      <c r="CL49" s="467"/>
      <c r="CM49" s="467"/>
      <c r="CN49" s="467"/>
      <c r="CO49" s="467"/>
      <c r="CP49" s="467"/>
      <c r="CQ49" s="467"/>
      <c r="CR49" s="467"/>
      <c r="CS49" s="467"/>
      <c r="CT49" s="467"/>
      <c r="CU49" s="467"/>
      <c r="CV49" s="467"/>
      <c r="CW49" s="467"/>
      <c r="CX49" s="467"/>
      <c r="CY49" s="467"/>
      <c r="CZ49" s="467"/>
      <c r="DA49" s="467"/>
    </row>
    <row r="50" spans="1:105" ht="3" customHeight="1" x14ac:dyDescent="0.2"/>
  </sheetData>
  <sheetProtection password="9545" sheet="1" objects="1" scenarios="1" selectLockedCells="1" selectUnlockedCells="1"/>
  <customSheetViews>
    <customSheetView guid="{6FC1B69A-BC8B-4604-944B-6372D0B618C1}" showPageBreaks="1" showGridLines="0" printArea="1" view="pageBreakPreview" showRuler="0" topLeftCell="A2">
      <selection activeCell="BP32" sqref="BP32:CH32"/>
      <pageMargins left="0.78740157480314965" right="0.55118110236220474" top="0.59055118110236227" bottom="0.39370078740157483" header="0.19685039370078741" footer="0.19685039370078741"/>
      <pageSetup paperSize="9" orientation="portrait" r:id="rId1"/>
      <headerFooter alignWithMargins="0">
        <oddHeader>&amp;R&amp;"Times New Roman,обычный"&amp;7Подготовлено с использованием системы &amp;"Times New Roman,полужирный"КонсультантПлюс</oddHeader>
      </headerFooter>
    </customSheetView>
    <customSheetView guid="{6E2ACC73-2521-441F-B10D-4DAD28BFFDFA}" showPageBreaks="1" showGridLines="0" printArea="1" view="pageBreakPreview" topLeftCell="A11">
      <selection activeCell="BP32" sqref="BP32:CH32"/>
      <pageMargins left="0.78740157480314965" right="0.55118110236220474" top="0.59055118110236227" bottom="0.39370078740157483" header="0.19685039370078741" footer="0.19685039370078741"/>
      <pageSetup paperSize="9" orientation="portrait" r:id="rId2"/>
      <headerFooter alignWithMargins="0">
        <oddHeader>&amp;R&amp;"Times New Roman,обычный"&amp;7Подготовлено с использованием системы &amp;"Times New Roman,полужирный"КонсультантПлюс</oddHeader>
      </headerFooter>
    </customSheetView>
  </customSheetViews>
  <mergeCells count="152">
    <mergeCell ref="A32:E32"/>
    <mergeCell ref="U32:BN32"/>
    <mergeCell ref="BP32:CH32"/>
    <mergeCell ref="BP30:CH30"/>
    <mergeCell ref="A31:E31"/>
    <mergeCell ref="F31:N31"/>
    <mergeCell ref="O31:S31"/>
    <mergeCell ref="F30:N30"/>
    <mergeCell ref="O30:S30"/>
    <mergeCell ref="A30:E30"/>
    <mergeCell ref="BP29:CH29"/>
    <mergeCell ref="CI32:DA32"/>
    <mergeCell ref="F32:N32"/>
    <mergeCell ref="O32:S32"/>
    <mergeCell ref="U31:BN31"/>
    <mergeCell ref="BP31:CH31"/>
    <mergeCell ref="CI31:DA31"/>
    <mergeCell ref="CI25:DA25"/>
    <mergeCell ref="CI28:DA28"/>
    <mergeCell ref="BP26:CH26"/>
    <mergeCell ref="F25:N25"/>
    <mergeCell ref="BP25:CH25"/>
    <mergeCell ref="O26:S26"/>
    <mergeCell ref="CI26:DA26"/>
    <mergeCell ref="U28:BN28"/>
    <mergeCell ref="BP28:CH28"/>
    <mergeCell ref="BP27:CH27"/>
    <mergeCell ref="U26:BN26"/>
    <mergeCell ref="F26:N26"/>
    <mergeCell ref="A2:DA2"/>
    <mergeCell ref="CI5:DA5"/>
    <mergeCell ref="BP24:CH24"/>
    <mergeCell ref="CI24:DA24"/>
    <mergeCell ref="A6:E6"/>
    <mergeCell ref="A24:E24"/>
    <mergeCell ref="U12:BN12"/>
    <mergeCell ref="BP17:CH17"/>
    <mergeCell ref="CI17:DA17"/>
    <mergeCell ref="A12:E12"/>
    <mergeCell ref="A11:E11"/>
    <mergeCell ref="U11:BN11"/>
    <mergeCell ref="A20:DA20"/>
    <mergeCell ref="BP23:CH23"/>
    <mergeCell ref="CI23:DA23"/>
    <mergeCell ref="F23:S23"/>
    <mergeCell ref="T23:BO23"/>
    <mergeCell ref="CI11:DA11"/>
    <mergeCell ref="BP10:CH10"/>
    <mergeCell ref="U10:BN10"/>
    <mergeCell ref="A8:E8"/>
    <mergeCell ref="A10:E10"/>
    <mergeCell ref="O8:S8"/>
    <mergeCell ref="U8:BN8"/>
    <mergeCell ref="A9:E9"/>
    <mergeCell ref="F8:N8"/>
    <mergeCell ref="BP8:CH8"/>
    <mergeCell ref="F9:N9"/>
    <mergeCell ref="O11:S11"/>
    <mergeCell ref="O12:S12"/>
    <mergeCell ref="BP12:CH12"/>
    <mergeCell ref="F24:S24"/>
    <mergeCell ref="T24:BO24"/>
    <mergeCell ref="BP22:DA22"/>
    <mergeCell ref="CI14:DA14"/>
    <mergeCell ref="CI16:DA16"/>
    <mergeCell ref="B17:BN17"/>
    <mergeCell ref="A23:E23"/>
    <mergeCell ref="CI10:DA10"/>
    <mergeCell ref="F13:N13"/>
    <mergeCell ref="O13:S13"/>
    <mergeCell ref="F10:N10"/>
    <mergeCell ref="O10:S10"/>
    <mergeCell ref="F11:N11"/>
    <mergeCell ref="CI13:DA13"/>
    <mergeCell ref="BP13:CH13"/>
    <mergeCell ref="CI12:DA12"/>
    <mergeCell ref="BP11:CH11"/>
    <mergeCell ref="A5:E5"/>
    <mergeCell ref="A4:BO4"/>
    <mergeCell ref="BP4:DA4"/>
    <mergeCell ref="F5:S5"/>
    <mergeCell ref="T5:BO5"/>
    <mergeCell ref="BP5:CH5"/>
    <mergeCell ref="A7:E7"/>
    <mergeCell ref="U7:BN7"/>
    <mergeCell ref="BP7:CH7"/>
    <mergeCell ref="F7:N7"/>
    <mergeCell ref="O7:S7"/>
    <mergeCell ref="CI8:DA8"/>
    <mergeCell ref="U9:BN9"/>
    <mergeCell ref="CI9:DA9"/>
    <mergeCell ref="BP9:CH9"/>
    <mergeCell ref="O9:S9"/>
    <mergeCell ref="CI7:DA7"/>
    <mergeCell ref="CI6:DA6"/>
    <mergeCell ref="F6:S6"/>
    <mergeCell ref="T6:BO6"/>
    <mergeCell ref="BP6:CH6"/>
    <mergeCell ref="F12:N12"/>
    <mergeCell ref="A22:BO22"/>
    <mergeCell ref="A25:E25"/>
    <mergeCell ref="A14:E14"/>
    <mergeCell ref="U14:BN14"/>
    <mergeCell ref="U15:BN15"/>
    <mergeCell ref="O15:S15"/>
    <mergeCell ref="B16:BN16"/>
    <mergeCell ref="O25:S25"/>
    <mergeCell ref="U25:BN25"/>
    <mergeCell ref="CI49:DA49"/>
    <mergeCell ref="B35:BN35"/>
    <mergeCell ref="BP35:CH35"/>
    <mergeCell ref="CI35:DA35"/>
    <mergeCell ref="CI40:DA40"/>
    <mergeCell ref="A38:U38"/>
    <mergeCell ref="CI41:DA41"/>
    <mergeCell ref="CI44:DA44"/>
    <mergeCell ref="CI47:DA47"/>
    <mergeCell ref="B34:BN34"/>
    <mergeCell ref="BP34:CH34"/>
    <mergeCell ref="CI34:DA34"/>
    <mergeCell ref="F33:N33"/>
    <mergeCell ref="O33:S33"/>
    <mergeCell ref="A33:E33"/>
    <mergeCell ref="U33:BN33"/>
    <mergeCell ref="BP33:CH33"/>
    <mergeCell ref="A26:E26"/>
    <mergeCell ref="F27:N27"/>
    <mergeCell ref="A27:E27"/>
    <mergeCell ref="U27:BN27"/>
    <mergeCell ref="O27:S27"/>
    <mergeCell ref="CI33:DA33"/>
    <mergeCell ref="CI30:DA30"/>
    <mergeCell ref="CI29:DA29"/>
    <mergeCell ref="U30:BN30"/>
    <mergeCell ref="CI27:DA27"/>
    <mergeCell ref="A29:E29"/>
    <mergeCell ref="U29:BN29"/>
    <mergeCell ref="O28:S28"/>
    <mergeCell ref="F29:N29"/>
    <mergeCell ref="O29:S29"/>
    <mergeCell ref="F28:N28"/>
    <mergeCell ref="A28:E28"/>
    <mergeCell ref="CI15:DA15"/>
    <mergeCell ref="BP16:CH16"/>
    <mergeCell ref="A13:E13"/>
    <mergeCell ref="U13:BN13"/>
    <mergeCell ref="F14:N14"/>
    <mergeCell ref="F15:N15"/>
    <mergeCell ref="O14:S14"/>
    <mergeCell ref="BP14:CH14"/>
    <mergeCell ref="BP15:CH15"/>
    <mergeCell ref="A15:E15"/>
  </mergeCells>
  <phoneticPr fontId="0" type="noConversion"/>
  <dataValidations disablePrompts="1" count="2">
    <dataValidation type="date" allowBlank="1" showInputMessage="1" showErrorMessage="1" errorTitle="3 квартал 2013 года!" error="Проверьте дату!" sqref="F7:N15">
      <formula1>41456</formula1>
      <formula2>41547</formula2>
    </dataValidation>
    <dataValidation type="date" allowBlank="1" showInputMessage="1" showErrorMessage="1" errorTitle="4 квартал 2013 года" error="Проверьте дату!" sqref="F25:N33">
      <formula1>41548</formula1>
      <formula2>41639</formula2>
    </dataValidation>
  </dataValidations>
  <pageMargins left="0.78740157480314965" right="0.55118110236220474" top="0.59055118110236227" bottom="0.39370078740157483" header="0.19685039370078741" footer="0.19685039370078741"/>
  <pageSetup paperSize="9" orientation="portrait" r:id="rId3"/>
  <headerFooter alignWithMargins="0">
    <oddHeader>&amp;R&amp;"Times New Roman,обычный"&amp;7Подготовлено с использованием системы &amp;"Times New Roman,полужирный"КонсультантПлюс</oddHeader>
  </headerFooter>
  <ignoredErrors>
    <ignoredError sqref="A40:A48" numberStoredAsText="1"/>
  </ignoredErrors>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5"/>
  </sheetPr>
  <dimension ref="A1:EX43"/>
  <sheetViews>
    <sheetView showGridLines="0" showRowColHeaders="0" zoomScaleNormal="100" zoomScaleSheetLayoutView="100" workbookViewId="0">
      <selection activeCell="DD4" sqref="DD4"/>
    </sheetView>
  </sheetViews>
  <sheetFormatPr defaultColWidth="0.85546875" defaultRowHeight="12" x14ac:dyDescent="0.2"/>
  <cols>
    <col min="1" max="4" width="0.85546875" style="150"/>
    <col min="5" max="5" width="0.85546875" style="150" customWidth="1"/>
    <col min="6" max="6" width="0.28515625" style="150" customWidth="1"/>
    <col min="7" max="7" width="0.5703125" style="150" hidden="1" customWidth="1"/>
    <col min="8" max="9" width="0.85546875" style="150" hidden="1" customWidth="1"/>
    <col min="10" max="18" width="0.85546875" style="150"/>
    <col min="19" max="19" width="3.42578125" style="150" customWidth="1"/>
    <col min="20" max="16384" width="0.85546875" style="150"/>
  </cols>
  <sheetData>
    <row r="1" spans="1:154" s="151" customFormat="1" ht="12.75" x14ac:dyDescent="0.2">
      <c r="B1" s="488" t="s">
        <v>368</v>
      </c>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88"/>
      <c r="AW1" s="488"/>
      <c r="AX1" s="488"/>
      <c r="AY1" s="488"/>
      <c r="AZ1" s="488"/>
      <c r="BA1" s="488"/>
      <c r="BB1" s="488"/>
      <c r="BC1" s="488"/>
      <c r="BD1" s="488"/>
      <c r="BE1" s="488"/>
      <c r="BF1" s="488"/>
      <c r="BG1" s="488"/>
      <c r="BH1" s="488"/>
      <c r="BI1" s="488"/>
      <c r="BJ1" s="488"/>
      <c r="BK1" s="488"/>
      <c r="BL1" s="488"/>
      <c r="BM1" s="488"/>
      <c r="BN1" s="488"/>
      <c r="BO1" s="488"/>
      <c r="BP1" s="488"/>
      <c r="BQ1" s="488"/>
      <c r="BR1" s="488"/>
      <c r="BS1" s="488"/>
      <c r="BT1" s="488"/>
      <c r="BU1" s="488"/>
      <c r="BV1" s="488"/>
      <c r="BW1" s="488"/>
      <c r="BX1" s="488"/>
      <c r="BY1" s="488"/>
      <c r="BZ1" s="488"/>
      <c r="CA1" s="488"/>
      <c r="CB1" s="488"/>
      <c r="CC1" s="488"/>
      <c r="CD1" s="488"/>
      <c r="CE1" s="488"/>
      <c r="CF1" s="488"/>
      <c r="CG1" s="488"/>
      <c r="CH1" s="488"/>
      <c r="CI1" s="488"/>
      <c r="CJ1" s="488"/>
      <c r="CK1" s="488"/>
      <c r="CL1" s="488"/>
      <c r="CM1" s="488"/>
      <c r="CN1" s="488"/>
      <c r="CO1" s="488"/>
      <c r="CP1" s="488"/>
      <c r="CQ1" s="488"/>
      <c r="CR1" s="488"/>
      <c r="CS1" s="488"/>
      <c r="CT1" s="488"/>
      <c r="CU1" s="488"/>
      <c r="CV1" s="488"/>
      <c r="CW1" s="488"/>
      <c r="CX1" s="488"/>
      <c r="CY1" s="488"/>
      <c r="CZ1" s="488"/>
      <c r="DA1" s="488"/>
      <c r="DB1" s="488"/>
      <c r="DC1" s="488"/>
      <c r="DD1" s="488"/>
      <c r="DE1" s="488"/>
      <c r="DF1" s="488"/>
      <c r="DG1" s="488"/>
      <c r="DH1" s="488"/>
      <c r="DI1" s="488"/>
      <c r="DJ1" s="488"/>
      <c r="DK1" s="488"/>
      <c r="DL1" s="488"/>
      <c r="DM1" s="488"/>
      <c r="DN1" s="488"/>
      <c r="DO1" s="488"/>
      <c r="DP1" s="488"/>
      <c r="DQ1" s="488"/>
      <c r="DR1" s="488"/>
      <c r="DS1" s="488"/>
      <c r="DT1" s="488"/>
      <c r="DU1" s="488"/>
      <c r="DV1" s="488"/>
      <c r="DW1" s="488"/>
      <c r="DX1" s="488"/>
      <c r="DY1" s="488"/>
      <c r="DZ1" s="488"/>
      <c r="EA1" s="488"/>
      <c r="EB1" s="488"/>
      <c r="EC1" s="488"/>
      <c r="ED1" s="488"/>
      <c r="EE1" s="488"/>
      <c r="EF1" s="488"/>
      <c r="EG1" s="488"/>
      <c r="EH1" s="488"/>
      <c r="EI1" s="488"/>
      <c r="EJ1" s="488"/>
      <c r="EK1" s="488"/>
      <c r="EL1" s="488"/>
      <c r="EM1" s="488"/>
      <c r="EN1" s="488"/>
      <c r="EO1" s="488"/>
      <c r="EP1" s="488"/>
      <c r="EQ1" s="488"/>
      <c r="ER1" s="488"/>
      <c r="ES1" s="488"/>
      <c r="ET1" s="488"/>
      <c r="EU1" s="488"/>
      <c r="EV1" s="488"/>
      <c r="EW1" s="488"/>
      <c r="EX1" s="280"/>
    </row>
    <row r="2" spans="1:154" s="151" customFormat="1" ht="12.75" x14ac:dyDescent="0.2">
      <c r="A2" s="488" t="s">
        <v>369</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8"/>
      <c r="AW2" s="488"/>
      <c r="AX2" s="488"/>
      <c r="AY2" s="488"/>
      <c r="AZ2" s="488"/>
      <c r="BA2" s="488"/>
      <c r="BB2" s="488"/>
      <c r="BC2" s="488"/>
      <c r="BD2" s="488"/>
      <c r="BE2" s="488"/>
      <c r="BF2" s="488"/>
      <c r="BG2" s="488"/>
      <c r="BH2" s="488"/>
      <c r="BI2" s="488"/>
      <c r="BJ2" s="488"/>
      <c r="BK2" s="488"/>
      <c r="BL2" s="488"/>
      <c r="BM2" s="488"/>
      <c r="BN2" s="488"/>
      <c r="BO2" s="488"/>
      <c r="BP2" s="488"/>
      <c r="BQ2" s="488"/>
      <c r="BR2" s="488"/>
      <c r="BS2" s="488"/>
      <c r="BT2" s="488"/>
      <c r="BU2" s="488"/>
      <c r="BV2" s="488"/>
      <c r="BW2" s="488"/>
      <c r="BX2" s="488"/>
      <c r="BY2" s="488"/>
      <c r="BZ2" s="488"/>
      <c r="CA2" s="488"/>
      <c r="CB2" s="488"/>
      <c r="CC2" s="488"/>
      <c r="CD2" s="488"/>
      <c r="CE2" s="488"/>
      <c r="CF2" s="488"/>
      <c r="CG2" s="488"/>
      <c r="CH2" s="488"/>
      <c r="CI2" s="488"/>
      <c r="CJ2" s="488"/>
      <c r="CK2" s="488"/>
      <c r="CL2" s="488"/>
      <c r="CM2" s="488"/>
      <c r="CN2" s="488"/>
      <c r="CO2" s="488"/>
      <c r="CP2" s="488"/>
      <c r="CQ2" s="488"/>
      <c r="CR2" s="488"/>
      <c r="CS2" s="488"/>
      <c r="CT2" s="488"/>
      <c r="CU2" s="488"/>
      <c r="CV2" s="488"/>
      <c r="CW2" s="488"/>
      <c r="CX2" s="488"/>
      <c r="CY2" s="488"/>
      <c r="CZ2" s="488"/>
      <c r="DA2" s="488"/>
      <c r="DB2" s="488"/>
      <c r="DC2" s="488"/>
      <c r="DD2" s="488"/>
      <c r="DE2" s="488"/>
      <c r="DF2" s="488"/>
      <c r="DG2" s="488"/>
      <c r="DH2" s="488"/>
      <c r="DI2" s="488"/>
      <c r="DJ2" s="488"/>
      <c r="DK2" s="488"/>
      <c r="DL2" s="488"/>
      <c r="DM2" s="488"/>
      <c r="DN2" s="488"/>
      <c r="DO2" s="488"/>
      <c r="DP2" s="488"/>
      <c r="DQ2" s="488"/>
      <c r="DR2" s="488"/>
      <c r="DS2" s="488"/>
      <c r="DT2" s="488"/>
      <c r="DU2" s="488"/>
      <c r="DV2" s="488"/>
      <c r="DW2" s="488"/>
      <c r="DX2" s="488"/>
      <c r="DY2" s="488"/>
      <c r="DZ2" s="488"/>
      <c r="EA2" s="488"/>
      <c r="EB2" s="488"/>
      <c r="EC2" s="488"/>
      <c r="ED2" s="488"/>
      <c r="EE2" s="488"/>
      <c r="EF2" s="488"/>
      <c r="EG2" s="488"/>
      <c r="EH2" s="488"/>
      <c r="EI2" s="488"/>
      <c r="EJ2" s="488"/>
      <c r="EK2" s="488"/>
      <c r="EL2" s="488"/>
      <c r="EM2" s="488"/>
      <c r="EN2" s="488"/>
      <c r="EO2" s="488"/>
      <c r="EP2" s="488"/>
      <c r="EQ2" s="488"/>
      <c r="ER2" s="488"/>
      <c r="ES2" s="488"/>
      <c r="ET2" s="488"/>
      <c r="EU2" s="488"/>
      <c r="EV2" s="488"/>
      <c r="EW2" s="488"/>
      <c r="EX2" s="488"/>
    </row>
    <row r="3" spans="1:154" s="151" customFormat="1" ht="12.75" x14ac:dyDescent="0.2">
      <c r="A3" s="278"/>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B3" s="281" t="s">
        <v>370</v>
      </c>
      <c r="BC3" s="491" t="s">
        <v>66</v>
      </c>
      <c r="BD3" s="491"/>
      <c r="BE3" s="491"/>
      <c r="BF3" s="491"/>
      <c r="BG3" s="491"/>
      <c r="BH3" s="491"/>
      <c r="BI3" s="491"/>
      <c r="BJ3" s="491"/>
      <c r="BK3" s="491"/>
      <c r="BL3" s="491"/>
      <c r="BM3" s="491"/>
      <c r="BN3" s="491"/>
      <c r="BO3" s="491"/>
      <c r="BP3" s="491"/>
      <c r="BQ3" s="491"/>
      <c r="BR3" s="491"/>
      <c r="BS3" s="491"/>
      <c r="BT3" s="491"/>
      <c r="BU3" s="491"/>
      <c r="BV3" s="491"/>
      <c r="BW3" s="491"/>
      <c r="BX3" s="491"/>
      <c r="BY3" s="491"/>
      <c r="BZ3" s="491"/>
      <c r="CA3" s="491"/>
      <c r="CB3" s="491"/>
      <c r="CC3" s="491"/>
      <c r="CD3" s="491"/>
      <c r="CE3" s="491"/>
      <c r="CF3" s="491"/>
      <c r="CG3" s="491"/>
      <c r="CH3" s="491"/>
      <c r="CI3" s="491"/>
      <c r="CJ3" s="491"/>
      <c r="CK3" s="491"/>
      <c r="CL3" s="489">
        <v>20</v>
      </c>
      <c r="CM3" s="489"/>
      <c r="CN3" s="489"/>
      <c r="CO3" s="489"/>
      <c r="CP3" s="490" t="s">
        <v>390</v>
      </c>
      <c r="CQ3" s="490"/>
      <c r="CR3" s="490"/>
      <c r="CS3" s="490"/>
      <c r="CT3" s="278" t="s">
        <v>371</v>
      </c>
      <c r="CV3" s="278"/>
      <c r="CW3" s="278"/>
      <c r="CX3" s="278"/>
      <c r="CY3" s="278"/>
      <c r="CZ3" s="278"/>
      <c r="DA3" s="278"/>
      <c r="DB3" s="278"/>
      <c r="DC3" s="278"/>
      <c r="DD3" s="278"/>
      <c r="DE3" s="278"/>
      <c r="DF3" s="278"/>
      <c r="DG3" s="278"/>
      <c r="DH3" s="278"/>
      <c r="DI3" s="278"/>
      <c r="DJ3" s="278"/>
      <c r="DK3" s="278"/>
      <c r="DL3" s="278"/>
      <c r="DM3" s="278"/>
      <c r="DN3" s="278"/>
      <c r="DO3" s="278"/>
      <c r="DP3" s="278"/>
      <c r="DQ3" s="278"/>
      <c r="DR3" s="278"/>
      <c r="DS3" s="278"/>
      <c r="DT3" s="278"/>
      <c r="DU3" s="278"/>
      <c r="DV3" s="278"/>
      <c r="DW3" s="278"/>
      <c r="DX3" s="278"/>
      <c r="DY3" s="278"/>
      <c r="DZ3" s="278"/>
      <c r="EA3" s="278"/>
      <c r="EB3" s="278"/>
      <c r="EC3" s="278"/>
      <c r="ED3" s="278"/>
      <c r="EE3" s="278"/>
      <c r="EF3" s="278"/>
      <c r="EG3" s="278"/>
      <c r="EH3" s="278"/>
      <c r="EI3" s="278"/>
      <c r="EJ3" s="278"/>
      <c r="EK3" s="278"/>
      <c r="EL3" s="278"/>
      <c r="EM3" s="278"/>
      <c r="EN3" s="278"/>
      <c r="EO3" s="278"/>
      <c r="EP3" s="278"/>
      <c r="EQ3" s="278"/>
      <c r="ER3" s="278"/>
      <c r="ES3" s="278"/>
      <c r="ET3" s="278"/>
      <c r="EU3" s="278"/>
      <c r="EV3" s="278"/>
      <c r="EW3" s="278"/>
      <c r="EX3" s="278"/>
    </row>
    <row r="4" spans="1:154" s="151" customFormat="1" ht="12.75" x14ac:dyDescent="0.2">
      <c r="A4" s="278"/>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c r="AO4" s="282"/>
      <c r="AP4" s="282"/>
      <c r="AQ4" s="282"/>
      <c r="AR4" s="282"/>
      <c r="AS4" s="282"/>
      <c r="AT4" s="282"/>
      <c r="AU4" s="282"/>
      <c r="AV4" s="282"/>
      <c r="AW4" s="282"/>
      <c r="AX4" s="282"/>
      <c r="AY4" s="282"/>
      <c r="AZ4" s="282"/>
      <c r="BA4" s="479" t="s">
        <v>372</v>
      </c>
      <c r="BB4" s="479"/>
      <c r="BC4" s="479"/>
      <c r="BD4" s="479"/>
      <c r="BE4" s="479"/>
      <c r="BF4" s="479"/>
      <c r="BG4" s="479"/>
      <c r="BH4" s="479"/>
      <c r="BI4" s="479"/>
      <c r="BJ4" s="479"/>
      <c r="BK4" s="479"/>
      <c r="BL4" s="479"/>
      <c r="BM4" s="479"/>
      <c r="BN4" s="479"/>
      <c r="BO4" s="479"/>
      <c r="BP4" s="479"/>
      <c r="BQ4" s="479"/>
      <c r="BR4" s="479"/>
      <c r="BS4" s="479"/>
      <c r="BT4" s="479"/>
      <c r="BU4" s="479"/>
      <c r="BV4" s="479"/>
      <c r="BW4" s="479"/>
      <c r="BX4" s="479"/>
      <c r="BY4" s="479"/>
      <c r="BZ4" s="479"/>
      <c r="CA4" s="479"/>
      <c r="CB4" s="479"/>
      <c r="CC4" s="479"/>
      <c r="CD4" s="479"/>
      <c r="CE4" s="479"/>
      <c r="CF4" s="479"/>
      <c r="CG4" s="479"/>
      <c r="CH4" s="479"/>
      <c r="CI4" s="479"/>
      <c r="CJ4" s="479"/>
      <c r="CK4" s="479"/>
      <c r="CL4" s="479"/>
      <c r="CM4" s="479"/>
      <c r="CN4" s="282"/>
      <c r="CO4" s="282"/>
      <c r="CP4" s="282"/>
      <c r="CQ4" s="282"/>
      <c r="CR4" s="282"/>
      <c r="CS4" s="282"/>
      <c r="CT4" s="282"/>
      <c r="CU4" s="282"/>
      <c r="CV4" s="282"/>
      <c r="CW4" s="282"/>
      <c r="CX4" s="282"/>
      <c r="CY4" s="282"/>
      <c r="CZ4" s="282"/>
      <c r="DA4" s="282"/>
      <c r="DB4" s="282"/>
      <c r="DC4" s="282"/>
      <c r="DD4" s="282"/>
      <c r="DE4" s="282"/>
      <c r="DF4" s="282"/>
      <c r="DG4" s="282"/>
      <c r="DH4" s="282"/>
      <c r="DI4" s="282"/>
      <c r="DJ4" s="282"/>
      <c r="DK4" s="282"/>
      <c r="DL4" s="282"/>
      <c r="DM4" s="282"/>
      <c r="DN4" s="282"/>
      <c r="DO4" s="282"/>
      <c r="DP4" s="282"/>
      <c r="DQ4" s="282"/>
      <c r="DR4" s="282"/>
      <c r="DS4" s="282"/>
      <c r="DT4" s="282"/>
      <c r="DU4" s="282"/>
      <c r="DV4" s="282"/>
      <c r="DW4" s="282"/>
      <c r="DX4" s="282"/>
      <c r="DY4" s="282"/>
      <c r="DZ4" s="282"/>
      <c r="EA4" s="282"/>
      <c r="EB4" s="282"/>
      <c r="EC4" s="282"/>
      <c r="ED4" s="282"/>
      <c r="EE4" s="282"/>
      <c r="EF4" s="282"/>
      <c r="EG4" s="282"/>
      <c r="EH4" s="282"/>
      <c r="EI4" s="282"/>
      <c r="EJ4" s="282"/>
      <c r="EK4" s="282"/>
      <c r="EL4" s="282"/>
      <c r="EM4" s="282"/>
      <c r="EN4" s="282"/>
      <c r="EO4" s="282"/>
      <c r="EP4" s="282"/>
      <c r="EQ4" s="282"/>
      <c r="ER4" s="282"/>
      <c r="ES4" s="282"/>
      <c r="ET4" s="282"/>
      <c r="EU4" s="282"/>
      <c r="EV4" s="282"/>
      <c r="EW4" s="282"/>
      <c r="EX4" s="278"/>
    </row>
    <row r="6" spans="1:154" s="275" customFormat="1" ht="12.75" x14ac:dyDescent="0.2">
      <c r="A6" s="486" t="s">
        <v>373</v>
      </c>
      <c r="B6" s="487"/>
      <c r="C6" s="487"/>
      <c r="D6" s="487"/>
      <c r="E6" s="487"/>
      <c r="F6" s="487"/>
      <c r="G6" s="487"/>
      <c r="H6" s="487"/>
      <c r="I6" s="487"/>
      <c r="J6" s="486" t="s">
        <v>392</v>
      </c>
      <c r="K6" s="486"/>
      <c r="L6" s="486"/>
      <c r="M6" s="486"/>
      <c r="N6" s="486"/>
      <c r="O6" s="486"/>
      <c r="P6" s="486"/>
      <c r="Q6" s="486"/>
      <c r="R6" s="486"/>
      <c r="S6" s="486"/>
      <c r="T6" s="486" t="s">
        <v>374</v>
      </c>
      <c r="U6" s="486"/>
      <c r="V6" s="486"/>
      <c r="W6" s="486"/>
      <c r="X6" s="486"/>
      <c r="Y6" s="486"/>
      <c r="Z6" s="486"/>
      <c r="AA6" s="486"/>
      <c r="AB6" s="486"/>
      <c r="AC6" s="486"/>
      <c r="AD6" s="486"/>
      <c r="AE6" s="486"/>
      <c r="AF6" s="486"/>
      <c r="AG6" s="486"/>
      <c r="AH6" s="486"/>
      <c r="AI6" s="486" t="s">
        <v>52</v>
      </c>
      <c r="AJ6" s="486"/>
      <c r="AK6" s="486"/>
      <c r="AL6" s="486"/>
      <c r="AM6" s="486"/>
      <c r="AN6" s="486"/>
      <c r="AO6" s="486"/>
      <c r="AP6" s="486"/>
      <c r="AQ6" s="486"/>
      <c r="AR6" s="486"/>
      <c r="AS6" s="486"/>
      <c r="AT6" s="486"/>
      <c r="AU6" s="486"/>
      <c r="AV6" s="486"/>
      <c r="AW6" s="486"/>
      <c r="AX6" s="486"/>
      <c r="AY6" s="486"/>
      <c r="AZ6" s="486"/>
      <c r="BA6" s="486"/>
      <c r="BB6" s="486"/>
      <c r="BC6" s="486"/>
      <c r="BD6" s="486"/>
      <c r="BE6" s="486"/>
      <c r="BF6" s="486"/>
      <c r="BG6" s="486"/>
      <c r="BH6" s="486"/>
      <c r="BI6" s="486"/>
      <c r="BJ6" s="486"/>
      <c r="BK6" s="486"/>
      <c r="BL6" s="486"/>
      <c r="BM6" s="486"/>
      <c r="BN6" s="486"/>
      <c r="BO6" s="486"/>
      <c r="BP6" s="486"/>
      <c r="BQ6" s="486"/>
      <c r="BR6" s="486"/>
      <c r="BS6" s="486"/>
      <c r="BT6" s="486"/>
      <c r="BU6" s="486"/>
      <c r="BV6" s="486"/>
      <c r="BW6" s="486"/>
      <c r="BX6" s="486"/>
      <c r="BY6" s="486"/>
      <c r="BZ6" s="486"/>
      <c r="CA6" s="486"/>
      <c r="CB6" s="486"/>
      <c r="CC6" s="486"/>
      <c r="CD6" s="486"/>
      <c r="CE6" s="486"/>
      <c r="CF6" s="486"/>
      <c r="CG6" s="486"/>
      <c r="CH6" s="486"/>
      <c r="CI6" s="486"/>
      <c r="CJ6" s="486"/>
      <c r="CK6" s="486"/>
      <c r="CL6" s="486"/>
      <c r="CM6" s="486"/>
      <c r="CN6" s="486"/>
      <c r="CO6" s="486"/>
      <c r="CP6" s="486"/>
      <c r="CQ6" s="486"/>
      <c r="CR6" s="486"/>
      <c r="CS6" s="486"/>
      <c r="CT6" s="486"/>
      <c r="CU6" s="486"/>
      <c r="CV6" s="486"/>
      <c r="CW6" s="486"/>
      <c r="CX6" s="486"/>
      <c r="CY6" s="486"/>
      <c r="CZ6" s="486"/>
      <c r="DA6" s="486"/>
      <c r="DB6" s="486"/>
      <c r="DC6" s="486"/>
      <c r="DD6" s="486"/>
      <c r="DE6" s="486"/>
      <c r="DF6" s="486"/>
      <c r="DG6" s="486"/>
      <c r="DH6" s="486"/>
      <c r="DI6" s="486"/>
      <c r="DJ6" s="486"/>
      <c r="DK6" s="486"/>
      <c r="DL6" s="486"/>
      <c r="DM6" s="486"/>
      <c r="DN6" s="486"/>
      <c r="DO6" s="486"/>
      <c r="DP6" s="486"/>
      <c r="DQ6" s="486"/>
      <c r="DR6" s="486"/>
      <c r="DS6" s="486"/>
      <c r="DT6" s="486"/>
      <c r="DU6" s="486"/>
      <c r="DV6" s="486"/>
      <c r="DW6" s="486"/>
      <c r="DX6" s="486"/>
      <c r="DY6" s="486"/>
      <c r="DZ6" s="486"/>
      <c r="EA6" s="486"/>
      <c r="EB6" s="486"/>
      <c r="EC6" s="486"/>
      <c r="ED6" s="486"/>
      <c r="EE6" s="486"/>
      <c r="EF6" s="486"/>
      <c r="EG6" s="486"/>
      <c r="EH6" s="486" t="s">
        <v>375</v>
      </c>
      <c r="EI6" s="486"/>
      <c r="EJ6" s="486"/>
      <c r="EK6" s="486"/>
      <c r="EL6" s="486"/>
      <c r="EM6" s="486"/>
      <c r="EN6" s="486"/>
      <c r="EO6" s="486"/>
      <c r="EP6" s="486"/>
      <c r="EQ6" s="486"/>
      <c r="ER6" s="486"/>
      <c r="ES6" s="486"/>
      <c r="ET6" s="486"/>
      <c r="EU6" s="486"/>
      <c r="EV6" s="486"/>
      <c r="EW6" s="486"/>
      <c r="EX6" s="486"/>
    </row>
    <row r="7" spans="1:154" s="275" customFormat="1" ht="173.25" customHeight="1" x14ac:dyDescent="0.2">
      <c r="A7" s="487"/>
      <c r="B7" s="487"/>
      <c r="C7" s="487"/>
      <c r="D7" s="487"/>
      <c r="E7" s="487"/>
      <c r="F7" s="487"/>
      <c r="G7" s="487"/>
      <c r="H7" s="487"/>
      <c r="I7" s="487"/>
      <c r="J7" s="486"/>
      <c r="K7" s="486"/>
      <c r="L7" s="486"/>
      <c r="M7" s="486"/>
      <c r="N7" s="486"/>
      <c r="O7" s="486"/>
      <c r="P7" s="486"/>
      <c r="Q7" s="486"/>
      <c r="R7" s="486"/>
      <c r="S7" s="486"/>
      <c r="T7" s="486"/>
      <c r="U7" s="486"/>
      <c r="V7" s="486"/>
      <c r="W7" s="486"/>
      <c r="X7" s="486"/>
      <c r="Y7" s="486"/>
      <c r="Z7" s="486"/>
      <c r="AA7" s="486"/>
      <c r="AB7" s="486"/>
      <c r="AC7" s="486"/>
      <c r="AD7" s="486"/>
      <c r="AE7" s="486"/>
      <c r="AF7" s="486"/>
      <c r="AG7" s="486"/>
      <c r="AH7" s="486"/>
      <c r="AI7" s="486" t="s">
        <v>376</v>
      </c>
      <c r="AJ7" s="486"/>
      <c r="AK7" s="486"/>
      <c r="AL7" s="486"/>
      <c r="AM7" s="486"/>
      <c r="AN7" s="486"/>
      <c r="AO7" s="486"/>
      <c r="AP7" s="486"/>
      <c r="AQ7" s="486"/>
      <c r="AR7" s="486"/>
      <c r="AS7" s="486"/>
      <c r="AT7" s="486"/>
      <c r="AU7" s="486"/>
      <c r="AV7" s="486"/>
      <c r="AW7" s="486"/>
      <c r="AX7" s="486"/>
      <c r="AY7" s="486"/>
      <c r="AZ7" s="486" t="s">
        <v>377</v>
      </c>
      <c r="BA7" s="486"/>
      <c r="BB7" s="486"/>
      <c r="BC7" s="486"/>
      <c r="BD7" s="486"/>
      <c r="BE7" s="486"/>
      <c r="BF7" s="486"/>
      <c r="BG7" s="486"/>
      <c r="BH7" s="486"/>
      <c r="BI7" s="486"/>
      <c r="BJ7" s="486"/>
      <c r="BK7" s="486"/>
      <c r="BL7" s="486"/>
      <c r="BM7" s="486"/>
      <c r="BN7" s="486"/>
      <c r="BO7" s="486"/>
      <c r="BP7" s="486"/>
      <c r="BQ7" s="486" t="s">
        <v>378</v>
      </c>
      <c r="BR7" s="486"/>
      <c r="BS7" s="486"/>
      <c r="BT7" s="486"/>
      <c r="BU7" s="486"/>
      <c r="BV7" s="486"/>
      <c r="BW7" s="486"/>
      <c r="BX7" s="486"/>
      <c r="BY7" s="486"/>
      <c r="BZ7" s="486"/>
      <c r="CA7" s="486"/>
      <c r="CB7" s="486"/>
      <c r="CC7" s="486"/>
      <c r="CD7" s="486"/>
      <c r="CE7" s="486"/>
      <c r="CF7" s="486"/>
      <c r="CG7" s="486"/>
      <c r="CH7" s="486" t="s">
        <v>379</v>
      </c>
      <c r="CI7" s="486"/>
      <c r="CJ7" s="486"/>
      <c r="CK7" s="486"/>
      <c r="CL7" s="486"/>
      <c r="CM7" s="486"/>
      <c r="CN7" s="486"/>
      <c r="CO7" s="486"/>
      <c r="CP7" s="486"/>
      <c r="CQ7" s="486"/>
      <c r="CR7" s="486"/>
      <c r="CS7" s="486"/>
      <c r="CT7" s="486"/>
      <c r="CU7" s="486"/>
      <c r="CV7" s="486"/>
      <c r="CW7" s="486"/>
      <c r="CX7" s="486"/>
      <c r="CY7" s="486"/>
      <c r="CZ7" s="486" t="s">
        <v>380</v>
      </c>
      <c r="DA7" s="486"/>
      <c r="DB7" s="486"/>
      <c r="DC7" s="486"/>
      <c r="DD7" s="486"/>
      <c r="DE7" s="486"/>
      <c r="DF7" s="486"/>
      <c r="DG7" s="486"/>
      <c r="DH7" s="486"/>
      <c r="DI7" s="486"/>
      <c r="DJ7" s="486"/>
      <c r="DK7" s="486"/>
      <c r="DL7" s="486"/>
      <c r="DM7" s="486"/>
      <c r="DN7" s="486"/>
      <c r="DO7" s="486"/>
      <c r="DP7" s="486"/>
      <c r="DQ7" s="486" t="s">
        <v>381</v>
      </c>
      <c r="DR7" s="486"/>
      <c r="DS7" s="486"/>
      <c r="DT7" s="486"/>
      <c r="DU7" s="486"/>
      <c r="DV7" s="486"/>
      <c r="DW7" s="486"/>
      <c r="DX7" s="486"/>
      <c r="DY7" s="486"/>
      <c r="DZ7" s="486"/>
      <c r="EA7" s="486"/>
      <c r="EB7" s="486"/>
      <c r="EC7" s="486"/>
      <c r="ED7" s="486"/>
      <c r="EE7" s="486"/>
      <c r="EF7" s="486"/>
      <c r="EG7" s="486"/>
      <c r="EH7" s="486"/>
      <c r="EI7" s="486"/>
      <c r="EJ7" s="486"/>
      <c r="EK7" s="486"/>
      <c r="EL7" s="486"/>
      <c r="EM7" s="486"/>
      <c r="EN7" s="486"/>
      <c r="EO7" s="486"/>
      <c r="EP7" s="486"/>
      <c r="EQ7" s="486"/>
      <c r="ER7" s="486"/>
      <c r="ES7" s="486"/>
      <c r="ET7" s="486"/>
      <c r="EU7" s="486"/>
      <c r="EV7" s="486"/>
      <c r="EW7" s="486"/>
      <c r="EX7" s="486"/>
    </row>
    <row r="8" spans="1:154" s="151" customFormat="1" ht="12.75" x14ac:dyDescent="0.2">
      <c r="A8" s="477">
        <v>1</v>
      </c>
      <c r="B8" s="477"/>
      <c r="C8" s="477"/>
      <c r="D8" s="477"/>
      <c r="E8" s="477"/>
      <c r="F8" s="477"/>
      <c r="G8" s="477"/>
      <c r="H8" s="477"/>
      <c r="I8" s="477"/>
      <c r="J8" s="477">
        <v>2</v>
      </c>
      <c r="K8" s="477"/>
      <c r="L8" s="477"/>
      <c r="M8" s="477"/>
      <c r="N8" s="477"/>
      <c r="O8" s="477"/>
      <c r="P8" s="477"/>
      <c r="Q8" s="477"/>
      <c r="R8" s="477"/>
      <c r="S8" s="477"/>
      <c r="T8" s="477">
        <v>3</v>
      </c>
      <c r="U8" s="477"/>
      <c r="V8" s="477"/>
      <c r="W8" s="477"/>
      <c r="X8" s="477"/>
      <c r="Y8" s="477"/>
      <c r="Z8" s="477"/>
      <c r="AA8" s="477"/>
      <c r="AB8" s="477"/>
      <c r="AC8" s="477"/>
      <c r="AD8" s="477"/>
      <c r="AE8" s="477"/>
      <c r="AF8" s="477"/>
      <c r="AG8" s="477"/>
      <c r="AH8" s="477"/>
      <c r="AI8" s="477">
        <v>4</v>
      </c>
      <c r="AJ8" s="477"/>
      <c r="AK8" s="477"/>
      <c r="AL8" s="477"/>
      <c r="AM8" s="477"/>
      <c r="AN8" s="477"/>
      <c r="AO8" s="477"/>
      <c r="AP8" s="477"/>
      <c r="AQ8" s="477"/>
      <c r="AR8" s="477"/>
      <c r="AS8" s="477"/>
      <c r="AT8" s="477"/>
      <c r="AU8" s="477"/>
      <c r="AV8" s="477"/>
      <c r="AW8" s="477"/>
      <c r="AX8" s="477"/>
      <c r="AY8" s="477"/>
      <c r="AZ8" s="477">
        <v>5</v>
      </c>
      <c r="BA8" s="477"/>
      <c r="BB8" s="477"/>
      <c r="BC8" s="477"/>
      <c r="BD8" s="477"/>
      <c r="BE8" s="477"/>
      <c r="BF8" s="477"/>
      <c r="BG8" s="477"/>
      <c r="BH8" s="477"/>
      <c r="BI8" s="477"/>
      <c r="BJ8" s="477"/>
      <c r="BK8" s="477"/>
      <c r="BL8" s="477"/>
      <c r="BM8" s="477"/>
      <c r="BN8" s="477"/>
      <c r="BO8" s="477"/>
      <c r="BP8" s="477"/>
      <c r="BQ8" s="477">
        <v>6</v>
      </c>
      <c r="BR8" s="477"/>
      <c r="BS8" s="477"/>
      <c r="BT8" s="477"/>
      <c r="BU8" s="477"/>
      <c r="BV8" s="477"/>
      <c r="BW8" s="477"/>
      <c r="BX8" s="477"/>
      <c r="BY8" s="477"/>
      <c r="BZ8" s="477"/>
      <c r="CA8" s="477"/>
      <c r="CB8" s="477"/>
      <c r="CC8" s="477"/>
      <c r="CD8" s="477"/>
      <c r="CE8" s="477"/>
      <c r="CF8" s="477"/>
      <c r="CG8" s="477"/>
      <c r="CH8" s="477">
        <v>7</v>
      </c>
      <c r="CI8" s="477"/>
      <c r="CJ8" s="477"/>
      <c r="CK8" s="477"/>
      <c r="CL8" s="477"/>
      <c r="CM8" s="477"/>
      <c r="CN8" s="477"/>
      <c r="CO8" s="477"/>
      <c r="CP8" s="477"/>
      <c r="CQ8" s="477"/>
      <c r="CR8" s="477"/>
      <c r="CS8" s="477"/>
      <c r="CT8" s="477"/>
      <c r="CU8" s="477"/>
      <c r="CV8" s="477"/>
      <c r="CW8" s="477"/>
      <c r="CX8" s="477"/>
      <c r="CY8" s="477"/>
      <c r="CZ8" s="477">
        <v>8</v>
      </c>
      <c r="DA8" s="477"/>
      <c r="DB8" s="477"/>
      <c r="DC8" s="477"/>
      <c r="DD8" s="477"/>
      <c r="DE8" s="477"/>
      <c r="DF8" s="477"/>
      <c r="DG8" s="477"/>
      <c r="DH8" s="477"/>
      <c r="DI8" s="477"/>
      <c r="DJ8" s="477"/>
      <c r="DK8" s="477"/>
      <c r="DL8" s="477"/>
      <c r="DM8" s="477"/>
      <c r="DN8" s="477"/>
      <c r="DO8" s="477"/>
      <c r="DP8" s="477"/>
      <c r="DQ8" s="477">
        <v>9</v>
      </c>
      <c r="DR8" s="477"/>
      <c r="DS8" s="477"/>
      <c r="DT8" s="477"/>
      <c r="DU8" s="477"/>
      <c r="DV8" s="477"/>
      <c r="DW8" s="477"/>
      <c r="DX8" s="477"/>
      <c r="DY8" s="477"/>
      <c r="DZ8" s="477"/>
      <c r="EA8" s="477"/>
      <c r="EB8" s="477"/>
      <c r="EC8" s="477"/>
      <c r="ED8" s="477"/>
      <c r="EE8" s="477"/>
      <c r="EF8" s="477"/>
      <c r="EG8" s="477"/>
      <c r="EH8" s="477">
        <v>10</v>
      </c>
      <c r="EI8" s="477"/>
      <c r="EJ8" s="477"/>
      <c r="EK8" s="477"/>
      <c r="EL8" s="477"/>
      <c r="EM8" s="477"/>
      <c r="EN8" s="477"/>
      <c r="EO8" s="477"/>
      <c r="EP8" s="477"/>
      <c r="EQ8" s="477"/>
      <c r="ER8" s="477"/>
      <c r="ES8" s="477"/>
      <c r="ET8" s="477"/>
      <c r="EU8" s="477"/>
      <c r="EV8" s="477"/>
      <c r="EW8" s="477"/>
      <c r="EX8" s="477"/>
    </row>
    <row r="9" spans="1:154" s="151" customFormat="1" ht="12" customHeight="1" x14ac:dyDescent="0.2">
      <c r="A9" s="478"/>
      <c r="B9" s="478"/>
      <c r="C9" s="478"/>
      <c r="D9" s="478"/>
      <c r="E9" s="478"/>
      <c r="F9" s="478"/>
      <c r="G9" s="478"/>
      <c r="H9" s="478"/>
      <c r="I9" s="478"/>
      <c r="J9" s="452" t="str">
        <f>IF(EH9&gt;0,'Расчет налога и взносов'!E18,"")</f>
        <v/>
      </c>
      <c r="K9" s="453"/>
      <c r="L9" s="453"/>
      <c r="M9" s="453"/>
      <c r="N9" s="453"/>
      <c r="O9" s="453"/>
      <c r="P9" s="453"/>
      <c r="Q9" s="453"/>
      <c r="R9" s="453"/>
      <c r="S9" s="276" t="str">
        <f>IF(EH9&gt;0,'Расчет налога и взносов'!F18,"")</f>
        <v/>
      </c>
      <c r="T9" s="477" t="str">
        <f>IF(EH9&gt;0,"2013 год","")</f>
        <v/>
      </c>
      <c r="U9" s="477"/>
      <c r="V9" s="477"/>
      <c r="W9" s="477"/>
      <c r="X9" s="477"/>
      <c r="Y9" s="477"/>
      <c r="Z9" s="477"/>
      <c r="AA9" s="477"/>
      <c r="AB9" s="477"/>
      <c r="AC9" s="477"/>
      <c r="AD9" s="477"/>
      <c r="AE9" s="477"/>
      <c r="AF9" s="477"/>
      <c r="AG9" s="477"/>
      <c r="AH9" s="477"/>
      <c r="AI9" s="431">
        <f>IF(OR('Расчет налога и взносов'!D18="ПФРс",'Расчет налога и взносов'!D18="ПФРн"),'Расчет налога и взносов'!G18,0)</f>
        <v>0</v>
      </c>
      <c r="AJ9" s="431"/>
      <c r="AK9" s="431"/>
      <c r="AL9" s="431"/>
      <c r="AM9" s="431"/>
      <c r="AN9" s="431"/>
      <c r="AO9" s="431"/>
      <c r="AP9" s="431"/>
      <c r="AQ9" s="431"/>
      <c r="AR9" s="431"/>
      <c r="AS9" s="431"/>
      <c r="AT9" s="431"/>
      <c r="AU9" s="431"/>
      <c r="AV9" s="431"/>
      <c r="AW9" s="431"/>
      <c r="AX9" s="431"/>
      <c r="AY9" s="431"/>
      <c r="AZ9" s="477"/>
      <c r="BA9" s="477"/>
      <c r="BB9" s="477"/>
      <c r="BC9" s="477"/>
      <c r="BD9" s="477"/>
      <c r="BE9" s="477"/>
      <c r="BF9" s="477"/>
      <c r="BG9" s="477"/>
      <c r="BH9" s="477"/>
      <c r="BI9" s="477"/>
      <c r="BJ9" s="477"/>
      <c r="BK9" s="477"/>
      <c r="BL9" s="477"/>
      <c r="BM9" s="477"/>
      <c r="BN9" s="477"/>
      <c r="BO9" s="477"/>
      <c r="BP9" s="477"/>
      <c r="BQ9" s="431">
        <f>IF('Расчет налога и взносов'!D18="ФФОМС",'Расчет налога и взносов'!G18,0)</f>
        <v>0</v>
      </c>
      <c r="BR9" s="431"/>
      <c r="BS9" s="431"/>
      <c r="BT9" s="431"/>
      <c r="BU9" s="431"/>
      <c r="BV9" s="431"/>
      <c r="BW9" s="431"/>
      <c r="BX9" s="431"/>
      <c r="BY9" s="431"/>
      <c r="BZ9" s="431"/>
      <c r="CA9" s="431"/>
      <c r="CB9" s="431"/>
      <c r="CC9" s="431"/>
      <c r="CD9" s="431"/>
      <c r="CE9" s="431"/>
      <c r="CF9" s="431"/>
      <c r="CG9" s="431"/>
      <c r="CH9" s="477"/>
      <c r="CI9" s="477"/>
      <c r="CJ9" s="477"/>
      <c r="CK9" s="477"/>
      <c r="CL9" s="477"/>
      <c r="CM9" s="477"/>
      <c r="CN9" s="477"/>
      <c r="CO9" s="477"/>
      <c r="CP9" s="477"/>
      <c r="CQ9" s="477"/>
      <c r="CR9" s="477"/>
      <c r="CS9" s="477"/>
      <c r="CT9" s="477"/>
      <c r="CU9" s="477"/>
      <c r="CV9" s="477"/>
      <c r="CW9" s="477"/>
      <c r="CX9" s="477"/>
      <c r="CY9" s="477"/>
      <c r="CZ9" s="477"/>
      <c r="DA9" s="477"/>
      <c r="DB9" s="477"/>
      <c r="DC9" s="477"/>
      <c r="DD9" s="477"/>
      <c r="DE9" s="477"/>
      <c r="DF9" s="477"/>
      <c r="DG9" s="477"/>
      <c r="DH9" s="477"/>
      <c r="DI9" s="477"/>
      <c r="DJ9" s="477"/>
      <c r="DK9" s="477"/>
      <c r="DL9" s="477"/>
      <c r="DM9" s="477"/>
      <c r="DN9" s="477"/>
      <c r="DO9" s="477"/>
      <c r="DP9" s="477"/>
      <c r="DQ9" s="477"/>
      <c r="DR9" s="477"/>
      <c r="DS9" s="477"/>
      <c r="DT9" s="477"/>
      <c r="DU9" s="477"/>
      <c r="DV9" s="477"/>
      <c r="DW9" s="477"/>
      <c r="DX9" s="477"/>
      <c r="DY9" s="477"/>
      <c r="DZ9" s="477"/>
      <c r="EA9" s="477"/>
      <c r="EB9" s="477"/>
      <c r="EC9" s="477"/>
      <c r="ED9" s="477"/>
      <c r="EE9" s="477"/>
      <c r="EF9" s="477"/>
      <c r="EG9" s="477"/>
      <c r="EH9" s="431">
        <f t="shared" ref="EH9:EH43" si="0">AI9+BQ9</f>
        <v>0</v>
      </c>
      <c r="EI9" s="431"/>
      <c r="EJ9" s="431"/>
      <c r="EK9" s="431"/>
      <c r="EL9" s="431"/>
      <c r="EM9" s="431"/>
      <c r="EN9" s="431"/>
      <c r="EO9" s="431"/>
      <c r="EP9" s="431"/>
      <c r="EQ9" s="431"/>
      <c r="ER9" s="431"/>
      <c r="ES9" s="431"/>
      <c r="ET9" s="431"/>
      <c r="EU9" s="431"/>
      <c r="EV9" s="431"/>
      <c r="EW9" s="431"/>
      <c r="EX9" s="431"/>
    </row>
    <row r="10" spans="1:154" s="151" customFormat="1" ht="12" customHeight="1" x14ac:dyDescent="0.2">
      <c r="A10" s="478"/>
      <c r="B10" s="478"/>
      <c r="C10" s="478"/>
      <c r="D10" s="478"/>
      <c r="E10" s="478"/>
      <c r="F10" s="478"/>
      <c r="G10" s="478"/>
      <c r="H10" s="478"/>
      <c r="I10" s="478"/>
      <c r="J10" s="452" t="str">
        <f>IF(EH10&gt;0,'Расчет налога и взносов'!E19,"")</f>
        <v/>
      </c>
      <c r="K10" s="453"/>
      <c r="L10" s="453"/>
      <c r="M10" s="453"/>
      <c r="N10" s="453"/>
      <c r="O10" s="453"/>
      <c r="P10" s="453"/>
      <c r="Q10" s="453"/>
      <c r="R10" s="453"/>
      <c r="S10" s="276" t="str">
        <f>IF(EH10&gt;0,'Расчет налога и взносов'!F19,"")</f>
        <v/>
      </c>
      <c r="T10" s="477" t="str">
        <f>IF(EH10&gt;0,"2013 год","")</f>
        <v/>
      </c>
      <c r="U10" s="477"/>
      <c r="V10" s="477"/>
      <c r="W10" s="477"/>
      <c r="X10" s="477"/>
      <c r="Y10" s="477"/>
      <c r="Z10" s="477"/>
      <c r="AA10" s="477"/>
      <c r="AB10" s="477"/>
      <c r="AC10" s="477"/>
      <c r="AD10" s="477"/>
      <c r="AE10" s="477"/>
      <c r="AF10" s="477"/>
      <c r="AG10" s="477"/>
      <c r="AH10" s="477"/>
      <c r="AI10" s="431">
        <f>IF(OR('Расчет налога и взносов'!D19="ПФРс",'Расчет налога и взносов'!D19="ПФРн"),'Расчет налога и взносов'!G19,0)</f>
        <v>0</v>
      </c>
      <c r="AJ10" s="431"/>
      <c r="AK10" s="431"/>
      <c r="AL10" s="431"/>
      <c r="AM10" s="431"/>
      <c r="AN10" s="431"/>
      <c r="AO10" s="431"/>
      <c r="AP10" s="431"/>
      <c r="AQ10" s="431"/>
      <c r="AR10" s="431"/>
      <c r="AS10" s="431"/>
      <c r="AT10" s="431"/>
      <c r="AU10" s="431"/>
      <c r="AV10" s="431"/>
      <c r="AW10" s="431"/>
      <c r="AX10" s="431"/>
      <c r="AY10" s="431"/>
      <c r="AZ10" s="477"/>
      <c r="BA10" s="477"/>
      <c r="BB10" s="477"/>
      <c r="BC10" s="477"/>
      <c r="BD10" s="477"/>
      <c r="BE10" s="477"/>
      <c r="BF10" s="477"/>
      <c r="BG10" s="477"/>
      <c r="BH10" s="477"/>
      <c r="BI10" s="477"/>
      <c r="BJ10" s="477"/>
      <c r="BK10" s="477"/>
      <c r="BL10" s="477"/>
      <c r="BM10" s="477"/>
      <c r="BN10" s="477"/>
      <c r="BO10" s="477"/>
      <c r="BP10" s="477"/>
      <c r="BQ10" s="431">
        <f>IF('Расчет налога и взносов'!D19="ФФОМС",'Расчет налога и взносов'!G19,0)</f>
        <v>0</v>
      </c>
      <c r="BR10" s="431"/>
      <c r="BS10" s="431"/>
      <c r="BT10" s="431"/>
      <c r="BU10" s="431"/>
      <c r="BV10" s="431"/>
      <c r="BW10" s="431"/>
      <c r="BX10" s="431"/>
      <c r="BY10" s="431"/>
      <c r="BZ10" s="431"/>
      <c r="CA10" s="431"/>
      <c r="CB10" s="431"/>
      <c r="CC10" s="431"/>
      <c r="CD10" s="431"/>
      <c r="CE10" s="431"/>
      <c r="CF10" s="431"/>
      <c r="CG10" s="431"/>
      <c r="CH10" s="477"/>
      <c r="CI10" s="477"/>
      <c r="CJ10" s="477"/>
      <c r="CK10" s="477"/>
      <c r="CL10" s="477"/>
      <c r="CM10" s="477"/>
      <c r="CN10" s="477"/>
      <c r="CO10" s="477"/>
      <c r="CP10" s="477"/>
      <c r="CQ10" s="477"/>
      <c r="CR10" s="477"/>
      <c r="CS10" s="477"/>
      <c r="CT10" s="477"/>
      <c r="CU10" s="477"/>
      <c r="CV10" s="477"/>
      <c r="CW10" s="477"/>
      <c r="CX10" s="477"/>
      <c r="CY10" s="477"/>
      <c r="CZ10" s="477"/>
      <c r="DA10" s="477"/>
      <c r="DB10" s="477"/>
      <c r="DC10" s="477"/>
      <c r="DD10" s="477"/>
      <c r="DE10" s="477"/>
      <c r="DF10" s="477"/>
      <c r="DG10" s="477"/>
      <c r="DH10" s="477"/>
      <c r="DI10" s="477"/>
      <c r="DJ10" s="477"/>
      <c r="DK10" s="477"/>
      <c r="DL10" s="477"/>
      <c r="DM10" s="477"/>
      <c r="DN10" s="477"/>
      <c r="DO10" s="477"/>
      <c r="DP10" s="477"/>
      <c r="DQ10" s="477"/>
      <c r="DR10" s="477"/>
      <c r="DS10" s="477"/>
      <c r="DT10" s="477"/>
      <c r="DU10" s="477"/>
      <c r="DV10" s="477"/>
      <c r="DW10" s="477"/>
      <c r="DX10" s="477"/>
      <c r="DY10" s="477"/>
      <c r="DZ10" s="477"/>
      <c r="EA10" s="477"/>
      <c r="EB10" s="477"/>
      <c r="EC10" s="477"/>
      <c r="ED10" s="477"/>
      <c r="EE10" s="477"/>
      <c r="EF10" s="477"/>
      <c r="EG10" s="477"/>
      <c r="EH10" s="431">
        <f t="shared" si="0"/>
        <v>0</v>
      </c>
      <c r="EI10" s="431"/>
      <c r="EJ10" s="431"/>
      <c r="EK10" s="431"/>
      <c r="EL10" s="431"/>
      <c r="EM10" s="431"/>
      <c r="EN10" s="431"/>
      <c r="EO10" s="431"/>
      <c r="EP10" s="431"/>
      <c r="EQ10" s="431"/>
      <c r="ER10" s="431"/>
      <c r="ES10" s="431"/>
      <c r="ET10" s="431"/>
      <c r="EU10" s="431"/>
      <c r="EV10" s="431"/>
      <c r="EW10" s="431"/>
      <c r="EX10" s="431"/>
    </row>
    <row r="11" spans="1:154" s="151" customFormat="1" ht="12" customHeight="1" x14ac:dyDescent="0.2">
      <c r="A11" s="478"/>
      <c r="B11" s="478"/>
      <c r="C11" s="478"/>
      <c r="D11" s="478"/>
      <c r="E11" s="478"/>
      <c r="F11" s="478"/>
      <c r="G11" s="478"/>
      <c r="H11" s="478"/>
      <c r="I11" s="478"/>
      <c r="J11" s="452" t="str">
        <f>IF(EH11&gt;0,'Расчет налога и взносов'!E20,"")</f>
        <v/>
      </c>
      <c r="K11" s="453"/>
      <c r="L11" s="453"/>
      <c r="M11" s="453"/>
      <c r="N11" s="453"/>
      <c r="O11" s="453"/>
      <c r="P11" s="453"/>
      <c r="Q11" s="453"/>
      <c r="R11" s="453"/>
      <c r="S11" s="276" t="str">
        <f>IF(EH11&gt;0,'Расчет налога и взносов'!F20,"")</f>
        <v/>
      </c>
      <c r="T11" s="477" t="str">
        <f>IF(EH11&gt;0,"2013 год","")</f>
        <v/>
      </c>
      <c r="U11" s="477"/>
      <c r="V11" s="477"/>
      <c r="W11" s="477"/>
      <c r="X11" s="477"/>
      <c r="Y11" s="477"/>
      <c r="Z11" s="477"/>
      <c r="AA11" s="477"/>
      <c r="AB11" s="477"/>
      <c r="AC11" s="477"/>
      <c r="AD11" s="477"/>
      <c r="AE11" s="477"/>
      <c r="AF11" s="477"/>
      <c r="AG11" s="477"/>
      <c r="AH11" s="477"/>
      <c r="AI11" s="431">
        <f>IF(OR('Расчет налога и взносов'!D20="ПФРс",'Расчет налога и взносов'!D20="ПФРн"),'Расчет налога и взносов'!G20,0)</f>
        <v>0</v>
      </c>
      <c r="AJ11" s="431"/>
      <c r="AK11" s="431"/>
      <c r="AL11" s="431"/>
      <c r="AM11" s="431"/>
      <c r="AN11" s="431"/>
      <c r="AO11" s="431"/>
      <c r="AP11" s="431"/>
      <c r="AQ11" s="431"/>
      <c r="AR11" s="431"/>
      <c r="AS11" s="431"/>
      <c r="AT11" s="431"/>
      <c r="AU11" s="431"/>
      <c r="AV11" s="431"/>
      <c r="AW11" s="431"/>
      <c r="AX11" s="431"/>
      <c r="AY11" s="431"/>
      <c r="AZ11" s="477"/>
      <c r="BA11" s="477"/>
      <c r="BB11" s="477"/>
      <c r="BC11" s="477"/>
      <c r="BD11" s="477"/>
      <c r="BE11" s="477"/>
      <c r="BF11" s="477"/>
      <c r="BG11" s="477"/>
      <c r="BH11" s="477"/>
      <c r="BI11" s="477"/>
      <c r="BJ11" s="477"/>
      <c r="BK11" s="477"/>
      <c r="BL11" s="477"/>
      <c r="BM11" s="477"/>
      <c r="BN11" s="477"/>
      <c r="BO11" s="477"/>
      <c r="BP11" s="477"/>
      <c r="BQ11" s="431">
        <f>IF('Расчет налога и взносов'!D20="ФФОМС",'Расчет налога и взносов'!G20,0)</f>
        <v>0</v>
      </c>
      <c r="BR11" s="431"/>
      <c r="BS11" s="431"/>
      <c r="BT11" s="431"/>
      <c r="BU11" s="431"/>
      <c r="BV11" s="431"/>
      <c r="BW11" s="431"/>
      <c r="BX11" s="431"/>
      <c r="BY11" s="431"/>
      <c r="BZ11" s="431"/>
      <c r="CA11" s="431"/>
      <c r="CB11" s="431"/>
      <c r="CC11" s="431"/>
      <c r="CD11" s="431"/>
      <c r="CE11" s="431"/>
      <c r="CF11" s="431"/>
      <c r="CG11" s="431"/>
      <c r="CH11" s="477"/>
      <c r="CI11" s="477"/>
      <c r="CJ11" s="477"/>
      <c r="CK11" s="477"/>
      <c r="CL11" s="477"/>
      <c r="CM11" s="477"/>
      <c r="CN11" s="477"/>
      <c r="CO11" s="477"/>
      <c r="CP11" s="477"/>
      <c r="CQ11" s="477"/>
      <c r="CR11" s="477"/>
      <c r="CS11" s="477"/>
      <c r="CT11" s="477"/>
      <c r="CU11" s="477"/>
      <c r="CV11" s="477"/>
      <c r="CW11" s="477"/>
      <c r="CX11" s="477"/>
      <c r="CY11" s="477"/>
      <c r="CZ11" s="477"/>
      <c r="DA11" s="477"/>
      <c r="DB11" s="477"/>
      <c r="DC11" s="477"/>
      <c r="DD11" s="477"/>
      <c r="DE11" s="477"/>
      <c r="DF11" s="477"/>
      <c r="DG11" s="477"/>
      <c r="DH11" s="477"/>
      <c r="DI11" s="477"/>
      <c r="DJ11" s="477"/>
      <c r="DK11" s="477"/>
      <c r="DL11" s="477"/>
      <c r="DM11" s="477"/>
      <c r="DN11" s="477"/>
      <c r="DO11" s="477"/>
      <c r="DP11" s="477"/>
      <c r="DQ11" s="477"/>
      <c r="DR11" s="477"/>
      <c r="DS11" s="477"/>
      <c r="DT11" s="477"/>
      <c r="DU11" s="477"/>
      <c r="DV11" s="477"/>
      <c r="DW11" s="477"/>
      <c r="DX11" s="477"/>
      <c r="DY11" s="477"/>
      <c r="DZ11" s="477"/>
      <c r="EA11" s="477"/>
      <c r="EB11" s="477"/>
      <c r="EC11" s="477"/>
      <c r="ED11" s="477"/>
      <c r="EE11" s="477"/>
      <c r="EF11" s="477"/>
      <c r="EG11" s="477"/>
      <c r="EH11" s="431">
        <f t="shared" si="0"/>
        <v>0</v>
      </c>
      <c r="EI11" s="431"/>
      <c r="EJ11" s="431"/>
      <c r="EK11" s="431"/>
      <c r="EL11" s="431"/>
      <c r="EM11" s="431"/>
      <c r="EN11" s="431"/>
      <c r="EO11" s="431"/>
      <c r="EP11" s="431"/>
      <c r="EQ11" s="431"/>
      <c r="ER11" s="431"/>
      <c r="ES11" s="431"/>
      <c r="ET11" s="431"/>
      <c r="EU11" s="431"/>
      <c r="EV11" s="431"/>
      <c r="EW11" s="431"/>
      <c r="EX11" s="431"/>
    </row>
    <row r="12" spans="1:154" s="151" customFormat="1" ht="12" customHeight="1" x14ac:dyDescent="0.2">
      <c r="A12" s="478"/>
      <c r="B12" s="478"/>
      <c r="C12" s="478"/>
      <c r="D12" s="478"/>
      <c r="E12" s="478"/>
      <c r="F12" s="478"/>
      <c r="G12" s="478"/>
      <c r="H12" s="478"/>
      <c r="I12" s="478"/>
      <c r="J12" s="452" t="str">
        <f>IF(EH12&gt;0,'Расчет налога и взносов'!E21,"")</f>
        <v/>
      </c>
      <c r="K12" s="453"/>
      <c r="L12" s="453"/>
      <c r="M12" s="453"/>
      <c r="N12" s="453"/>
      <c r="O12" s="453"/>
      <c r="P12" s="453"/>
      <c r="Q12" s="453"/>
      <c r="R12" s="453"/>
      <c r="S12" s="276" t="str">
        <f>IF(EH12&gt;0,'Расчет налога и взносов'!F21,"")</f>
        <v/>
      </c>
      <c r="T12" s="477" t="str">
        <f>IF(EH12&gt;0,"2013 год","")</f>
        <v/>
      </c>
      <c r="U12" s="477"/>
      <c r="V12" s="477"/>
      <c r="W12" s="477"/>
      <c r="X12" s="477"/>
      <c r="Y12" s="477"/>
      <c r="Z12" s="477"/>
      <c r="AA12" s="477"/>
      <c r="AB12" s="477"/>
      <c r="AC12" s="477"/>
      <c r="AD12" s="477"/>
      <c r="AE12" s="477"/>
      <c r="AF12" s="477"/>
      <c r="AG12" s="477"/>
      <c r="AH12" s="477"/>
      <c r="AI12" s="431">
        <f>IF(OR('Расчет налога и взносов'!D21="ПФРс",'Расчет налога и взносов'!D21="ПФРн"),'Расчет налога и взносов'!G21,0)</f>
        <v>0</v>
      </c>
      <c r="AJ12" s="431"/>
      <c r="AK12" s="431"/>
      <c r="AL12" s="431"/>
      <c r="AM12" s="431"/>
      <c r="AN12" s="431"/>
      <c r="AO12" s="431"/>
      <c r="AP12" s="431"/>
      <c r="AQ12" s="431"/>
      <c r="AR12" s="431"/>
      <c r="AS12" s="431"/>
      <c r="AT12" s="431"/>
      <c r="AU12" s="431"/>
      <c r="AV12" s="431"/>
      <c r="AW12" s="431"/>
      <c r="AX12" s="431"/>
      <c r="AY12" s="431"/>
      <c r="AZ12" s="477"/>
      <c r="BA12" s="477"/>
      <c r="BB12" s="477"/>
      <c r="BC12" s="477"/>
      <c r="BD12" s="477"/>
      <c r="BE12" s="477"/>
      <c r="BF12" s="477"/>
      <c r="BG12" s="477"/>
      <c r="BH12" s="477"/>
      <c r="BI12" s="477"/>
      <c r="BJ12" s="477"/>
      <c r="BK12" s="477"/>
      <c r="BL12" s="477"/>
      <c r="BM12" s="477"/>
      <c r="BN12" s="477"/>
      <c r="BO12" s="477"/>
      <c r="BP12" s="477"/>
      <c r="BQ12" s="431">
        <f>IF('Расчет налога и взносов'!D21="ФФОМС",'Расчет налога и взносов'!G21,0)</f>
        <v>0</v>
      </c>
      <c r="BR12" s="431"/>
      <c r="BS12" s="431"/>
      <c r="BT12" s="431"/>
      <c r="BU12" s="431"/>
      <c r="BV12" s="431"/>
      <c r="BW12" s="431"/>
      <c r="BX12" s="431"/>
      <c r="BY12" s="431"/>
      <c r="BZ12" s="431"/>
      <c r="CA12" s="431"/>
      <c r="CB12" s="431"/>
      <c r="CC12" s="431"/>
      <c r="CD12" s="431"/>
      <c r="CE12" s="431"/>
      <c r="CF12" s="431"/>
      <c r="CG12" s="431"/>
      <c r="CH12" s="477"/>
      <c r="CI12" s="477"/>
      <c r="CJ12" s="477"/>
      <c r="CK12" s="477"/>
      <c r="CL12" s="477"/>
      <c r="CM12" s="477"/>
      <c r="CN12" s="477"/>
      <c r="CO12" s="477"/>
      <c r="CP12" s="477"/>
      <c r="CQ12" s="477"/>
      <c r="CR12" s="477"/>
      <c r="CS12" s="477"/>
      <c r="CT12" s="477"/>
      <c r="CU12" s="477"/>
      <c r="CV12" s="477"/>
      <c r="CW12" s="477"/>
      <c r="CX12" s="477"/>
      <c r="CY12" s="477"/>
      <c r="CZ12" s="477"/>
      <c r="DA12" s="477"/>
      <c r="DB12" s="477"/>
      <c r="DC12" s="477"/>
      <c r="DD12" s="477"/>
      <c r="DE12" s="477"/>
      <c r="DF12" s="477"/>
      <c r="DG12" s="477"/>
      <c r="DH12" s="477"/>
      <c r="DI12" s="477"/>
      <c r="DJ12" s="477"/>
      <c r="DK12" s="477"/>
      <c r="DL12" s="477"/>
      <c r="DM12" s="477"/>
      <c r="DN12" s="477"/>
      <c r="DO12" s="477"/>
      <c r="DP12" s="477"/>
      <c r="DQ12" s="477"/>
      <c r="DR12" s="477"/>
      <c r="DS12" s="477"/>
      <c r="DT12" s="477"/>
      <c r="DU12" s="477"/>
      <c r="DV12" s="477"/>
      <c r="DW12" s="477"/>
      <c r="DX12" s="477"/>
      <c r="DY12" s="477"/>
      <c r="DZ12" s="477"/>
      <c r="EA12" s="477"/>
      <c r="EB12" s="477"/>
      <c r="EC12" s="477"/>
      <c r="ED12" s="477"/>
      <c r="EE12" s="477"/>
      <c r="EF12" s="477"/>
      <c r="EG12" s="477"/>
      <c r="EH12" s="431">
        <f t="shared" si="0"/>
        <v>0</v>
      </c>
      <c r="EI12" s="431"/>
      <c r="EJ12" s="431"/>
      <c r="EK12" s="431"/>
      <c r="EL12" s="431"/>
      <c r="EM12" s="431"/>
      <c r="EN12" s="431"/>
      <c r="EO12" s="431"/>
      <c r="EP12" s="431"/>
      <c r="EQ12" s="431"/>
      <c r="ER12" s="431"/>
      <c r="ES12" s="431"/>
      <c r="ET12" s="431"/>
      <c r="EU12" s="431"/>
      <c r="EV12" s="431"/>
      <c r="EW12" s="431"/>
      <c r="EX12" s="431"/>
    </row>
    <row r="13" spans="1:154" s="278" customFormat="1" ht="12.75" x14ac:dyDescent="0.2">
      <c r="A13" s="277"/>
      <c r="B13" s="480" t="s">
        <v>19</v>
      </c>
      <c r="C13" s="481"/>
      <c r="D13" s="481"/>
      <c r="E13" s="481"/>
      <c r="F13" s="481"/>
      <c r="G13" s="481"/>
      <c r="H13" s="481"/>
      <c r="I13" s="481"/>
      <c r="J13" s="481"/>
      <c r="K13" s="481"/>
      <c r="L13" s="481"/>
      <c r="M13" s="481"/>
      <c r="N13" s="481"/>
      <c r="O13" s="481"/>
      <c r="P13" s="481"/>
      <c r="Q13" s="481"/>
      <c r="R13" s="481"/>
      <c r="S13" s="481"/>
      <c r="T13" s="481"/>
      <c r="U13" s="481"/>
      <c r="V13" s="481"/>
      <c r="W13" s="481"/>
      <c r="X13" s="481"/>
      <c r="Y13" s="481"/>
      <c r="Z13" s="481"/>
      <c r="AA13" s="481"/>
      <c r="AB13" s="481"/>
      <c r="AC13" s="481"/>
      <c r="AD13" s="481"/>
      <c r="AE13" s="481"/>
      <c r="AF13" s="481"/>
      <c r="AG13" s="481"/>
      <c r="AH13" s="481"/>
      <c r="AI13" s="482">
        <f>SUM(AI9:AY12)</f>
        <v>0</v>
      </c>
      <c r="AJ13" s="482"/>
      <c r="AK13" s="482"/>
      <c r="AL13" s="482"/>
      <c r="AM13" s="482"/>
      <c r="AN13" s="482"/>
      <c r="AO13" s="482"/>
      <c r="AP13" s="482"/>
      <c r="AQ13" s="482"/>
      <c r="AR13" s="482"/>
      <c r="AS13" s="482"/>
      <c r="AT13" s="482"/>
      <c r="AU13" s="482"/>
      <c r="AV13" s="482"/>
      <c r="AW13" s="482"/>
      <c r="AX13" s="482"/>
      <c r="AY13" s="482"/>
      <c r="AZ13" s="483"/>
      <c r="BA13" s="483"/>
      <c r="BB13" s="483"/>
      <c r="BC13" s="483"/>
      <c r="BD13" s="483"/>
      <c r="BE13" s="483"/>
      <c r="BF13" s="483"/>
      <c r="BG13" s="483"/>
      <c r="BH13" s="483"/>
      <c r="BI13" s="483"/>
      <c r="BJ13" s="483"/>
      <c r="BK13" s="483"/>
      <c r="BL13" s="483"/>
      <c r="BM13" s="483"/>
      <c r="BN13" s="483"/>
      <c r="BO13" s="483"/>
      <c r="BP13" s="483"/>
      <c r="BQ13" s="482">
        <f>SUM(BQ9:CG12)</f>
        <v>0</v>
      </c>
      <c r="BR13" s="482"/>
      <c r="BS13" s="482"/>
      <c r="BT13" s="482"/>
      <c r="BU13" s="482"/>
      <c r="BV13" s="482"/>
      <c r="BW13" s="482"/>
      <c r="BX13" s="482"/>
      <c r="BY13" s="482"/>
      <c r="BZ13" s="482"/>
      <c r="CA13" s="482"/>
      <c r="CB13" s="482"/>
      <c r="CC13" s="482"/>
      <c r="CD13" s="482"/>
      <c r="CE13" s="482"/>
      <c r="CF13" s="482"/>
      <c r="CG13" s="482"/>
      <c r="CH13" s="483"/>
      <c r="CI13" s="483"/>
      <c r="CJ13" s="483"/>
      <c r="CK13" s="483"/>
      <c r="CL13" s="483"/>
      <c r="CM13" s="483"/>
      <c r="CN13" s="483"/>
      <c r="CO13" s="483"/>
      <c r="CP13" s="483"/>
      <c r="CQ13" s="483"/>
      <c r="CR13" s="483"/>
      <c r="CS13" s="483"/>
      <c r="CT13" s="483"/>
      <c r="CU13" s="483"/>
      <c r="CV13" s="483"/>
      <c r="CW13" s="483"/>
      <c r="CX13" s="483"/>
      <c r="CY13" s="483"/>
      <c r="CZ13" s="483"/>
      <c r="DA13" s="483"/>
      <c r="DB13" s="483"/>
      <c r="DC13" s="483"/>
      <c r="DD13" s="483"/>
      <c r="DE13" s="483"/>
      <c r="DF13" s="483"/>
      <c r="DG13" s="483"/>
      <c r="DH13" s="483"/>
      <c r="DI13" s="483"/>
      <c r="DJ13" s="483"/>
      <c r="DK13" s="483"/>
      <c r="DL13" s="483"/>
      <c r="DM13" s="483"/>
      <c r="DN13" s="483"/>
      <c r="DO13" s="483"/>
      <c r="DP13" s="483"/>
      <c r="DQ13" s="483"/>
      <c r="DR13" s="483"/>
      <c r="DS13" s="483"/>
      <c r="DT13" s="483"/>
      <c r="DU13" s="483"/>
      <c r="DV13" s="483"/>
      <c r="DW13" s="483"/>
      <c r="DX13" s="483"/>
      <c r="DY13" s="483"/>
      <c r="DZ13" s="483"/>
      <c r="EA13" s="483"/>
      <c r="EB13" s="483"/>
      <c r="EC13" s="483"/>
      <c r="ED13" s="483"/>
      <c r="EE13" s="483"/>
      <c r="EF13" s="483"/>
      <c r="EG13" s="483"/>
      <c r="EH13" s="482">
        <f t="shared" si="0"/>
        <v>0</v>
      </c>
      <c r="EI13" s="482"/>
      <c r="EJ13" s="482"/>
      <c r="EK13" s="482"/>
      <c r="EL13" s="482"/>
      <c r="EM13" s="482"/>
      <c r="EN13" s="482"/>
      <c r="EO13" s="482"/>
      <c r="EP13" s="482"/>
      <c r="EQ13" s="482"/>
      <c r="ER13" s="482"/>
      <c r="ES13" s="482"/>
      <c r="ET13" s="482"/>
      <c r="EU13" s="482"/>
      <c r="EV13" s="482"/>
      <c r="EW13" s="482"/>
      <c r="EX13" s="482"/>
    </row>
    <row r="14" spans="1:154" s="151" customFormat="1" ht="12" customHeight="1" x14ac:dyDescent="0.2">
      <c r="A14" s="478"/>
      <c r="B14" s="478"/>
      <c r="C14" s="478"/>
      <c r="D14" s="478"/>
      <c r="E14" s="478"/>
      <c r="F14" s="478"/>
      <c r="G14" s="478"/>
      <c r="H14" s="478"/>
      <c r="I14" s="478"/>
      <c r="J14" s="452" t="str">
        <f>IF(EH14&gt;0,'Расчет налога и взносов'!J18,"")</f>
        <v/>
      </c>
      <c r="K14" s="453"/>
      <c r="L14" s="453"/>
      <c r="M14" s="453"/>
      <c r="N14" s="453"/>
      <c r="O14" s="453"/>
      <c r="P14" s="453"/>
      <c r="Q14" s="453"/>
      <c r="R14" s="453"/>
      <c r="S14" s="276" t="str">
        <f>IF(EH14&gt;0,'Расчет налога и взносов'!K18,"")</f>
        <v/>
      </c>
      <c r="T14" s="477" t="str">
        <f t="shared" ref="T14:T21" si="1">IF(EH14&gt;0,"2013 год","")</f>
        <v/>
      </c>
      <c r="U14" s="477"/>
      <c r="V14" s="477"/>
      <c r="W14" s="477"/>
      <c r="X14" s="477"/>
      <c r="Y14" s="477"/>
      <c r="Z14" s="477"/>
      <c r="AA14" s="477"/>
      <c r="AB14" s="477"/>
      <c r="AC14" s="477"/>
      <c r="AD14" s="477"/>
      <c r="AE14" s="477"/>
      <c r="AF14" s="477"/>
      <c r="AG14" s="477"/>
      <c r="AH14" s="477"/>
      <c r="AI14" s="431">
        <f>IF(OR('Расчет налога и взносов'!I18="ПФРс",'Расчет налога и взносов'!I18="ПФРн"),'Расчет налога и взносов'!L18,0)</f>
        <v>0</v>
      </c>
      <c r="AJ14" s="431"/>
      <c r="AK14" s="431"/>
      <c r="AL14" s="431"/>
      <c r="AM14" s="431"/>
      <c r="AN14" s="431"/>
      <c r="AO14" s="431"/>
      <c r="AP14" s="431"/>
      <c r="AQ14" s="431"/>
      <c r="AR14" s="431"/>
      <c r="AS14" s="431"/>
      <c r="AT14" s="431"/>
      <c r="AU14" s="431"/>
      <c r="AV14" s="431"/>
      <c r="AW14" s="431"/>
      <c r="AX14" s="431"/>
      <c r="AY14" s="431"/>
      <c r="AZ14" s="477"/>
      <c r="BA14" s="477"/>
      <c r="BB14" s="477"/>
      <c r="BC14" s="477"/>
      <c r="BD14" s="477"/>
      <c r="BE14" s="477"/>
      <c r="BF14" s="477"/>
      <c r="BG14" s="477"/>
      <c r="BH14" s="477"/>
      <c r="BI14" s="477"/>
      <c r="BJ14" s="477"/>
      <c r="BK14" s="477"/>
      <c r="BL14" s="477"/>
      <c r="BM14" s="477"/>
      <c r="BN14" s="477"/>
      <c r="BO14" s="477"/>
      <c r="BP14" s="477"/>
      <c r="BQ14" s="431">
        <f>IF('Расчет налога и взносов'!I18="ФФОМС",'Расчет налога и взносов'!L18,0)</f>
        <v>0</v>
      </c>
      <c r="BR14" s="431"/>
      <c r="BS14" s="431"/>
      <c r="BT14" s="431"/>
      <c r="BU14" s="431"/>
      <c r="BV14" s="431"/>
      <c r="BW14" s="431"/>
      <c r="BX14" s="431"/>
      <c r="BY14" s="431"/>
      <c r="BZ14" s="431"/>
      <c r="CA14" s="431"/>
      <c r="CB14" s="431"/>
      <c r="CC14" s="431"/>
      <c r="CD14" s="431"/>
      <c r="CE14" s="431"/>
      <c r="CF14" s="431"/>
      <c r="CG14" s="431"/>
      <c r="CH14" s="477"/>
      <c r="CI14" s="477"/>
      <c r="CJ14" s="477"/>
      <c r="CK14" s="477"/>
      <c r="CL14" s="477"/>
      <c r="CM14" s="477"/>
      <c r="CN14" s="477"/>
      <c r="CO14" s="477"/>
      <c r="CP14" s="477"/>
      <c r="CQ14" s="477"/>
      <c r="CR14" s="477"/>
      <c r="CS14" s="477"/>
      <c r="CT14" s="477"/>
      <c r="CU14" s="477"/>
      <c r="CV14" s="477"/>
      <c r="CW14" s="477"/>
      <c r="CX14" s="477"/>
      <c r="CY14" s="477"/>
      <c r="CZ14" s="477"/>
      <c r="DA14" s="477"/>
      <c r="DB14" s="477"/>
      <c r="DC14" s="477"/>
      <c r="DD14" s="477"/>
      <c r="DE14" s="477"/>
      <c r="DF14" s="477"/>
      <c r="DG14" s="477"/>
      <c r="DH14" s="477"/>
      <c r="DI14" s="477"/>
      <c r="DJ14" s="477"/>
      <c r="DK14" s="477"/>
      <c r="DL14" s="477"/>
      <c r="DM14" s="477"/>
      <c r="DN14" s="477"/>
      <c r="DO14" s="477"/>
      <c r="DP14" s="477"/>
      <c r="DQ14" s="477"/>
      <c r="DR14" s="477"/>
      <c r="DS14" s="477"/>
      <c r="DT14" s="477"/>
      <c r="DU14" s="477"/>
      <c r="DV14" s="477"/>
      <c r="DW14" s="477"/>
      <c r="DX14" s="477"/>
      <c r="DY14" s="477"/>
      <c r="DZ14" s="477"/>
      <c r="EA14" s="477"/>
      <c r="EB14" s="477"/>
      <c r="EC14" s="477"/>
      <c r="ED14" s="477"/>
      <c r="EE14" s="477"/>
      <c r="EF14" s="477"/>
      <c r="EG14" s="477"/>
      <c r="EH14" s="431">
        <f t="shared" si="0"/>
        <v>0</v>
      </c>
      <c r="EI14" s="431"/>
      <c r="EJ14" s="431"/>
      <c r="EK14" s="431"/>
      <c r="EL14" s="431"/>
      <c r="EM14" s="431"/>
      <c r="EN14" s="431"/>
      <c r="EO14" s="431"/>
      <c r="EP14" s="431"/>
      <c r="EQ14" s="431"/>
      <c r="ER14" s="431"/>
      <c r="ES14" s="431"/>
      <c r="ET14" s="431"/>
      <c r="EU14" s="431"/>
      <c r="EV14" s="431"/>
      <c r="EW14" s="431"/>
      <c r="EX14" s="431"/>
    </row>
    <row r="15" spans="1:154" s="151" customFormat="1" ht="12" customHeight="1" x14ac:dyDescent="0.2">
      <c r="A15" s="478"/>
      <c r="B15" s="478"/>
      <c r="C15" s="478"/>
      <c r="D15" s="478"/>
      <c r="E15" s="478"/>
      <c r="F15" s="478"/>
      <c r="G15" s="478"/>
      <c r="H15" s="478"/>
      <c r="I15" s="478"/>
      <c r="J15" s="452" t="str">
        <f>IF(EH15&gt;0,'Расчет налога и взносов'!J19,"")</f>
        <v/>
      </c>
      <c r="K15" s="453"/>
      <c r="L15" s="453"/>
      <c r="M15" s="453"/>
      <c r="N15" s="453"/>
      <c r="O15" s="453"/>
      <c r="P15" s="453"/>
      <c r="Q15" s="453"/>
      <c r="R15" s="453"/>
      <c r="S15" s="276" t="str">
        <f>IF(EH15&gt;0,'Расчет налога и взносов'!K19,"")</f>
        <v/>
      </c>
      <c r="T15" s="477" t="str">
        <f t="shared" si="1"/>
        <v/>
      </c>
      <c r="U15" s="477"/>
      <c r="V15" s="477"/>
      <c r="W15" s="477"/>
      <c r="X15" s="477"/>
      <c r="Y15" s="477"/>
      <c r="Z15" s="477"/>
      <c r="AA15" s="477"/>
      <c r="AB15" s="477"/>
      <c r="AC15" s="477"/>
      <c r="AD15" s="477"/>
      <c r="AE15" s="477"/>
      <c r="AF15" s="477"/>
      <c r="AG15" s="477"/>
      <c r="AH15" s="477"/>
      <c r="AI15" s="431">
        <f>IF(OR('Расчет налога и взносов'!I19="ПФРс",'Расчет налога и взносов'!I19="ПФРн"),'Расчет налога и взносов'!L19,0)</f>
        <v>0</v>
      </c>
      <c r="AJ15" s="431"/>
      <c r="AK15" s="431"/>
      <c r="AL15" s="431"/>
      <c r="AM15" s="431"/>
      <c r="AN15" s="431"/>
      <c r="AO15" s="431"/>
      <c r="AP15" s="431"/>
      <c r="AQ15" s="431"/>
      <c r="AR15" s="431"/>
      <c r="AS15" s="431"/>
      <c r="AT15" s="431"/>
      <c r="AU15" s="431"/>
      <c r="AV15" s="431"/>
      <c r="AW15" s="431"/>
      <c r="AX15" s="431"/>
      <c r="AY15" s="431"/>
      <c r="AZ15" s="477"/>
      <c r="BA15" s="477"/>
      <c r="BB15" s="477"/>
      <c r="BC15" s="477"/>
      <c r="BD15" s="477"/>
      <c r="BE15" s="477"/>
      <c r="BF15" s="477"/>
      <c r="BG15" s="477"/>
      <c r="BH15" s="477"/>
      <c r="BI15" s="477"/>
      <c r="BJ15" s="477"/>
      <c r="BK15" s="477"/>
      <c r="BL15" s="477"/>
      <c r="BM15" s="477"/>
      <c r="BN15" s="477"/>
      <c r="BO15" s="477"/>
      <c r="BP15" s="477"/>
      <c r="BQ15" s="431">
        <f>IF('Расчет налога и взносов'!I19="ФФОМС",'Расчет налога и взносов'!L19,0)</f>
        <v>0</v>
      </c>
      <c r="BR15" s="431"/>
      <c r="BS15" s="431"/>
      <c r="BT15" s="431"/>
      <c r="BU15" s="431"/>
      <c r="BV15" s="431"/>
      <c r="BW15" s="431"/>
      <c r="BX15" s="431"/>
      <c r="BY15" s="431"/>
      <c r="BZ15" s="431"/>
      <c r="CA15" s="431"/>
      <c r="CB15" s="431"/>
      <c r="CC15" s="431"/>
      <c r="CD15" s="431"/>
      <c r="CE15" s="431"/>
      <c r="CF15" s="431"/>
      <c r="CG15" s="431"/>
      <c r="CH15" s="477"/>
      <c r="CI15" s="477"/>
      <c r="CJ15" s="477"/>
      <c r="CK15" s="477"/>
      <c r="CL15" s="477"/>
      <c r="CM15" s="477"/>
      <c r="CN15" s="477"/>
      <c r="CO15" s="477"/>
      <c r="CP15" s="477"/>
      <c r="CQ15" s="477"/>
      <c r="CR15" s="477"/>
      <c r="CS15" s="477"/>
      <c r="CT15" s="477"/>
      <c r="CU15" s="477"/>
      <c r="CV15" s="477"/>
      <c r="CW15" s="477"/>
      <c r="CX15" s="477"/>
      <c r="CY15" s="477"/>
      <c r="CZ15" s="477"/>
      <c r="DA15" s="477"/>
      <c r="DB15" s="477"/>
      <c r="DC15" s="477"/>
      <c r="DD15" s="477"/>
      <c r="DE15" s="477"/>
      <c r="DF15" s="477"/>
      <c r="DG15" s="477"/>
      <c r="DH15" s="477"/>
      <c r="DI15" s="477"/>
      <c r="DJ15" s="477"/>
      <c r="DK15" s="477"/>
      <c r="DL15" s="477"/>
      <c r="DM15" s="477"/>
      <c r="DN15" s="477"/>
      <c r="DO15" s="477"/>
      <c r="DP15" s="477"/>
      <c r="DQ15" s="477"/>
      <c r="DR15" s="477"/>
      <c r="DS15" s="477"/>
      <c r="DT15" s="477"/>
      <c r="DU15" s="477"/>
      <c r="DV15" s="477"/>
      <c r="DW15" s="477"/>
      <c r="DX15" s="477"/>
      <c r="DY15" s="477"/>
      <c r="DZ15" s="477"/>
      <c r="EA15" s="477"/>
      <c r="EB15" s="477"/>
      <c r="EC15" s="477"/>
      <c r="ED15" s="477"/>
      <c r="EE15" s="477"/>
      <c r="EF15" s="477"/>
      <c r="EG15" s="477"/>
      <c r="EH15" s="431">
        <f t="shared" si="0"/>
        <v>0</v>
      </c>
      <c r="EI15" s="431"/>
      <c r="EJ15" s="431"/>
      <c r="EK15" s="431"/>
      <c r="EL15" s="431"/>
      <c r="EM15" s="431"/>
      <c r="EN15" s="431"/>
      <c r="EO15" s="431"/>
      <c r="EP15" s="431"/>
      <c r="EQ15" s="431"/>
      <c r="ER15" s="431"/>
      <c r="ES15" s="431"/>
      <c r="ET15" s="431"/>
      <c r="EU15" s="431"/>
      <c r="EV15" s="431"/>
      <c r="EW15" s="431"/>
      <c r="EX15" s="431"/>
    </row>
    <row r="16" spans="1:154" s="151" customFormat="1" ht="12" customHeight="1" x14ac:dyDescent="0.2">
      <c r="A16" s="478"/>
      <c r="B16" s="478"/>
      <c r="C16" s="478"/>
      <c r="D16" s="478"/>
      <c r="E16" s="478"/>
      <c r="F16" s="478"/>
      <c r="G16" s="478"/>
      <c r="H16" s="478"/>
      <c r="I16" s="478"/>
      <c r="J16" s="452" t="str">
        <f>IF(EH16&gt;0,'Расчет налога и взносов'!J20,"")</f>
        <v/>
      </c>
      <c r="K16" s="453"/>
      <c r="L16" s="453"/>
      <c r="M16" s="453"/>
      <c r="N16" s="453"/>
      <c r="O16" s="453"/>
      <c r="P16" s="453"/>
      <c r="Q16" s="453"/>
      <c r="R16" s="453"/>
      <c r="S16" s="276" t="str">
        <f>IF(EH16&gt;0,'Расчет налога и взносов'!K20,"")</f>
        <v/>
      </c>
      <c r="T16" s="477" t="str">
        <f t="shared" si="1"/>
        <v/>
      </c>
      <c r="U16" s="477"/>
      <c r="V16" s="477"/>
      <c r="W16" s="477"/>
      <c r="X16" s="477"/>
      <c r="Y16" s="477"/>
      <c r="Z16" s="477"/>
      <c r="AA16" s="477"/>
      <c r="AB16" s="477"/>
      <c r="AC16" s="477"/>
      <c r="AD16" s="477"/>
      <c r="AE16" s="477"/>
      <c r="AF16" s="477"/>
      <c r="AG16" s="477"/>
      <c r="AH16" s="477"/>
      <c r="AI16" s="431">
        <f>IF(OR('Расчет налога и взносов'!I20="ПФРс",'Расчет налога и взносов'!I20="ПФРн"),'Расчет налога и взносов'!L20,0)</f>
        <v>0</v>
      </c>
      <c r="AJ16" s="431"/>
      <c r="AK16" s="431"/>
      <c r="AL16" s="431"/>
      <c r="AM16" s="431"/>
      <c r="AN16" s="431"/>
      <c r="AO16" s="431"/>
      <c r="AP16" s="431"/>
      <c r="AQ16" s="431"/>
      <c r="AR16" s="431"/>
      <c r="AS16" s="431"/>
      <c r="AT16" s="431"/>
      <c r="AU16" s="431"/>
      <c r="AV16" s="431"/>
      <c r="AW16" s="431"/>
      <c r="AX16" s="431"/>
      <c r="AY16" s="431"/>
      <c r="AZ16" s="477"/>
      <c r="BA16" s="477"/>
      <c r="BB16" s="477"/>
      <c r="BC16" s="477"/>
      <c r="BD16" s="477"/>
      <c r="BE16" s="477"/>
      <c r="BF16" s="477"/>
      <c r="BG16" s="477"/>
      <c r="BH16" s="477"/>
      <c r="BI16" s="477"/>
      <c r="BJ16" s="477"/>
      <c r="BK16" s="477"/>
      <c r="BL16" s="477"/>
      <c r="BM16" s="477"/>
      <c r="BN16" s="477"/>
      <c r="BO16" s="477"/>
      <c r="BP16" s="477"/>
      <c r="BQ16" s="431">
        <f>IF('Расчет налога и взносов'!I20="ФФОМС",'Расчет налога и взносов'!L20,0)</f>
        <v>0</v>
      </c>
      <c r="BR16" s="431"/>
      <c r="BS16" s="431"/>
      <c r="BT16" s="431"/>
      <c r="BU16" s="431"/>
      <c r="BV16" s="431"/>
      <c r="BW16" s="431"/>
      <c r="BX16" s="431"/>
      <c r="BY16" s="431"/>
      <c r="BZ16" s="431"/>
      <c r="CA16" s="431"/>
      <c r="CB16" s="431"/>
      <c r="CC16" s="431"/>
      <c r="CD16" s="431"/>
      <c r="CE16" s="431"/>
      <c r="CF16" s="431"/>
      <c r="CG16" s="431"/>
      <c r="CH16" s="477"/>
      <c r="CI16" s="477"/>
      <c r="CJ16" s="477"/>
      <c r="CK16" s="477"/>
      <c r="CL16" s="477"/>
      <c r="CM16" s="477"/>
      <c r="CN16" s="477"/>
      <c r="CO16" s="477"/>
      <c r="CP16" s="477"/>
      <c r="CQ16" s="477"/>
      <c r="CR16" s="477"/>
      <c r="CS16" s="477"/>
      <c r="CT16" s="477"/>
      <c r="CU16" s="477"/>
      <c r="CV16" s="477"/>
      <c r="CW16" s="477"/>
      <c r="CX16" s="477"/>
      <c r="CY16" s="477"/>
      <c r="CZ16" s="477"/>
      <c r="DA16" s="477"/>
      <c r="DB16" s="477"/>
      <c r="DC16" s="477"/>
      <c r="DD16" s="477"/>
      <c r="DE16" s="477"/>
      <c r="DF16" s="477"/>
      <c r="DG16" s="477"/>
      <c r="DH16" s="477"/>
      <c r="DI16" s="477"/>
      <c r="DJ16" s="477"/>
      <c r="DK16" s="477"/>
      <c r="DL16" s="477"/>
      <c r="DM16" s="477"/>
      <c r="DN16" s="477"/>
      <c r="DO16" s="477"/>
      <c r="DP16" s="477"/>
      <c r="DQ16" s="477"/>
      <c r="DR16" s="477"/>
      <c r="DS16" s="477"/>
      <c r="DT16" s="477"/>
      <c r="DU16" s="477"/>
      <c r="DV16" s="477"/>
      <c r="DW16" s="477"/>
      <c r="DX16" s="477"/>
      <c r="DY16" s="477"/>
      <c r="DZ16" s="477"/>
      <c r="EA16" s="477"/>
      <c r="EB16" s="477"/>
      <c r="EC16" s="477"/>
      <c r="ED16" s="477"/>
      <c r="EE16" s="477"/>
      <c r="EF16" s="477"/>
      <c r="EG16" s="477"/>
      <c r="EH16" s="431">
        <f t="shared" si="0"/>
        <v>0</v>
      </c>
      <c r="EI16" s="431"/>
      <c r="EJ16" s="431"/>
      <c r="EK16" s="431"/>
      <c r="EL16" s="431"/>
      <c r="EM16" s="431"/>
      <c r="EN16" s="431"/>
      <c r="EO16" s="431"/>
      <c r="EP16" s="431"/>
      <c r="EQ16" s="431"/>
      <c r="ER16" s="431"/>
      <c r="ES16" s="431"/>
      <c r="ET16" s="431"/>
      <c r="EU16" s="431"/>
      <c r="EV16" s="431"/>
      <c r="EW16" s="431"/>
      <c r="EX16" s="431"/>
    </row>
    <row r="17" spans="1:154" s="151" customFormat="1" ht="12" customHeight="1" x14ac:dyDescent="0.2">
      <c r="A17" s="478"/>
      <c r="B17" s="478"/>
      <c r="C17" s="478"/>
      <c r="D17" s="478"/>
      <c r="E17" s="478"/>
      <c r="F17" s="478"/>
      <c r="G17" s="478"/>
      <c r="H17" s="478"/>
      <c r="I17" s="478"/>
      <c r="J17" s="452" t="str">
        <f>IF(EH17&gt;0,'Расчет налога и взносов'!J21,"")</f>
        <v/>
      </c>
      <c r="K17" s="453"/>
      <c r="L17" s="453"/>
      <c r="M17" s="453"/>
      <c r="N17" s="453"/>
      <c r="O17" s="453"/>
      <c r="P17" s="453"/>
      <c r="Q17" s="453"/>
      <c r="R17" s="453"/>
      <c r="S17" s="276" t="str">
        <f>IF(EH17&gt;0,'Расчет налога и взносов'!K21,"")</f>
        <v/>
      </c>
      <c r="T17" s="477" t="str">
        <f t="shared" si="1"/>
        <v/>
      </c>
      <c r="U17" s="477"/>
      <c r="V17" s="477"/>
      <c r="W17" s="477"/>
      <c r="X17" s="477"/>
      <c r="Y17" s="477"/>
      <c r="Z17" s="477"/>
      <c r="AA17" s="477"/>
      <c r="AB17" s="477"/>
      <c r="AC17" s="477"/>
      <c r="AD17" s="477"/>
      <c r="AE17" s="477"/>
      <c r="AF17" s="477"/>
      <c r="AG17" s="477"/>
      <c r="AH17" s="477"/>
      <c r="AI17" s="431">
        <f>IF(OR('Расчет налога и взносов'!I21="ПФРс",'Расчет налога и взносов'!I21="ПФРн"),'Расчет налога и взносов'!L21,0)</f>
        <v>0</v>
      </c>
      <c r="AJ17" s="431"/>
      <c r="AK17" s="431"/>
      <c r="AL17" s="431"/>
      <c r="AM17" s="431"/>
      <c r="AN17" s="431"/>
      <c r="AO17" s="431"/>
      <c r="AP17" s="431"/>
      <c r="AQ17" s="431"/>
      <c r="AR17" s="431"/>
      <c r="AS17" s="431"/>
      <c r="AT17" s="431"/>
      <c r="AU17" s="431"/>
      <c r="AV17" s="431"/>
      <c r="AW17" s="431"/>
      <c r="AX17" s="431"/>
      <c r="AY17" s="431"/>
      <c r="AZ17" s="477"/>
      <c r="BA17" s="477"/>
      <c r="BB17" s="477"/>
      <c r="BC17" s="477"/>
      <c r="BD17" s="477"/>
      <c r="BE17" s="477"/>
      <c r="BF17" s="477"/>
      <c r="BG17" s="477"/>
      <c r="BH17" s="477"/>
      <c r="BI17" s="477"/>
      <c r="BJ17" s="477"/>
      <c r="BK17" s="477"/>
      <c r="BL17" s="477"/>
      <c r="BM17" s="477"/>
      <c r="BN17" s="477"/>
      <c r="BO17" s="477"/>
      <c r="BP17" s="477"/>
      <c r="BQ17" s="431">
        <f>IF('Расчет налога и взносов'!I21="ФФОМС",'Расчет налога и взносов'!L21,0)</f>
        <v>0</v>
      </c>
      <c r="BR17" s="431"/>
      <c r="BS17" s="431"/>
      <c r="BT17" s="431"/>
      <c r="BU17" s="431"/>
      <c r="BV17" s="431"/>
      <c r="BW17" s="431"/>
      <c r="BX17" s="431"/>
      <c r="BY17" s="431"/>
      <c r="BZ17" s="431"/>
      <c r="CA17" s="431"/>
      <c r="CB17" s="431"/>
      <c r="CC17" s="431"/>
      <c r="CD17" s="431"/>
      <c r="CE17" s="431"/>
      <c r="CF17" s="431"/>
      <c r="CG17" s="431"/>
      <c r="CH17" s="477"/>
      <c r="CI17" s="477"/>
      <c r="CJ17" s="477"/>
      <c r="CK17" s="477"/>
      <c r="CL17" s="477"/>
      <c r="CM17" s="477"/>
      <c r="CN17" s="477"/>
      <c r="CO17" s="477"/>
      <c r="CP17" s="477"/>
      <c r="CQ17" s="477"/>
      <c r="CR17" s="477"/>
      <c r="CS17" s="477"/>
      <c r="CT17" s="477"/>
      <c r="CU17" s="477"/>
      <c r="CV17" s="477"/>
      <c r="CW17" s="477"/>
      <c r="CX17" s="477"/>
      <c r="CY17" s="477"/>
      <c r="CZ17" s="477"/>
      <c r="DA17" s="477"/>
      <c r="DB17" s="477"/>
      <c r="DC17" s="477"/>
      <c r="DD17" s="477"/>
      <c r="DE17" s="477"/>
      <c r="DF17" s="477"/>
      <c r="DG17" s="477"/>
      <c r="DH17" s="477"/>
      <c r="DI17" s="477"/>
      <c r="DJ17" s="477"/>
      <c r="DK17" s="477"/>
      <c r="DL17" s="477"/>
      <c r="DM17" s="477"/>
      <c r="DN17" s="477"/>
      <c r="DO17" s="477"/>
      <c r="DP17" s="477"/>
      <c r="DQ17" s="477"/>
      <c r="DR17" s="477"/>
      <c r="DS17" s="477"/>
      <c r="DT17" s="477"/>
      <c r="DU17" s="477"/>
      <c r="DV17" s="477"/>
      <c r="DW17" s="477"/>
      <c r="DX17" s="477"/>
      <c r="DY17" s="477"/>
      <c r="DZ17" s="477"/>
      <c r="EA17" s="477"/>
      <c r="EB17" s="477"/>
      <c r="EC17" s="477"/>
      <c r="ED17" s="477"/>
      <c r="EE17" s="477"/>
      <c r="EF17" s="477"/>
      <c r="EG17" s="477"/>
      <c r="EH17" s="431">
        <f t="shared" si="0"/>
        <v>0</v>
      </c>
      <c r="EI17" s="431"/>
      <c r="EJ17" s="431"/>
      <c r="EK17" s="431"/>
      <c r="EL17" s="431"/>
      <c r="EM17" s="431"/>
      <c r="EN17" s="431"/>
      <c r="EO17" s="431"/>
      <c r="EP17" s="431"/>
      <c r="EQ17" s="431"/>
      <c r="ER17" s="431"/>
      <c r="ES17" s="431"/>
      <c r="ET17" s="431"/>
      <c r="EU17" s="431"/>
      <c r="EV17" s="431"/>
      <c r="EW17" s="431"/>
      <c r="EX17" s="431"/>
    </row>
    <row r="18" spans="1:154" s="151" customFormat="1" ht="12" customHeight="1" x14ac:dyDescent="0.2">
      <c r="A18" s="478"/>
      <c r="B18" s="478"/>
      <c r="C18" s="478"/>
      <c r="D18" s="478"/>
      <c r="E18" s="478"/>
      <c r="F18" s="478"/>
      <c r="G18" s="478"/>
      <c r="H18" s="478"/>
      <c r="I18" s="478"/>
      <c r="J18" s="452" t="str">
        <f>IF(EH18&gt;0,'Расчет налога и взносов'!J23,"")</f>
        <v/>
      </c>
      <c r="K18" s="453"/>
      <c r="L18" s="453"/>
      <c r="M18" s="453"/>
      <c r="N18" s="453"/>
      <c r="O18" s="453"/>
      <c r="P18" s="453"/>
      <c r="Q18" s="453"/>
      <c r="R18" s="453"/>
      <c r="S18" s="276" t="str">
        <f>IF(EH18&gt;0,'Расчет налога и взносов'!K23,"")</f>
        <v/>
      </c>
      <c r="T18" s="477" t="str">
        <f t="shared" si="1"/>
        <v/>
      </c>
      <c r="U18" s="477"/>
      <c r="V18" s="477"/>
      <c r="W18" s="477"/>
      <c r="X18" s="477"/>
      <c r="Y18" s="477"/>
      <c r="Z18" s="477"/>
      <c r="AA18" s="477"/>
      <c r="AB18" s="477"/>
      <c r="AC18" s="477"/>
      <c r="AD18" s="477"/>
      <c r="AE18" s="477"/>
      <c r="AF18" s="477"/>
      <c r="AG18" s="477"/>
      <c r="AH18" s="477"/>
      <c r="AI18" s="431">
        <f>IF(OR('Расчет налога и взносов'!I23="ПФРс",'Расчет налога и взносов'!I23="ПФРн"),'Расчет налога и взносов'!L23,0)</f>
        <v>0</v>
      </c>
      <c r="AJ18" s="431"/>
      <c r="AK18" s="431"/>
      <c r="AL18" s="431"/>
      <c r="AM18" s="431"/>
      <c r="AN18" s="431"/>
      <c r="AO18" s="431"/>
      <c r="AP18" s="431"/>
      <c r="AQ18" s="431"/>
      <c r="AR18" s="431"/>
      <c r="AS18" s="431"/>
      <c r="AT18" s="431"/>
      <c r="AU18" s="431"/>
      <c r="AV18" s="431"/>
      <c r="AW18" s="431"/>
      <c r="AX18" s="431"/>
      <c r="AY18" s="431"/>
      <c r="AZ18" s="477"/>
      <c r="BA18" s="477"/>
      <c r="BB18" s="477"/>
      <c r="BC18" s="477"/>
      <c r="BD18" s="477"/>
      <c r="BE18" s="477"/>
      <c r="BF18" s="477"/>
      <c r="BG18" s="477"/>
      <c r="BH18" s="477"/>
      <c r="BI18" s="477"/>
      <c r="BJ18" s="477"/>
      <c r="BK18" s="477"/>
      <c r="BL18" s="477"/>
      <c r="BM18" s="477"/>
      <c r="BN18" s="477"/>
      <c r="BO18" s="477"/>
      <c r="BP18" s="477"/>
      <c r="BQ18" s="431">
        <f>IF('Расчет налога и взносов'!I23="ФФОМС",'Расчет налога и взносов'!L23,0)</f>
        <v>0</v>
      </c>
      <c r="BR18" s="431"/>
      <c r="BS18" s="431"/>
      <c r="BT18" s="431"/>
      <c r="BU18" s="431"/>
      <c r="BV18" s="431"/>
      <c r="BW18" s="431"/>
      <c r="BX18" s="431"/>
      <c r="BY18" s="431"/>
      <c r="BZ18" s="431"/>
      <c r="CA18" s="431"/>
      <c r="CB18" s="431"/>
      <c r="CC18" s="431"/>
      <c r="CD18" s="431"/>
      <c r="CE18" s="431"/>
      <c r="CF18" s="431"/>
      <c r="CG18" s="431"/>
      <c r="CH18" s="477"/>
      <c r="CI18" s="477"/>
      <c r="CJ18" s="477"/>
      <c r="CK18" s="477"/>
      <c r="CL18" s="477"/>
      <c r="CM18" s="477"/>
      <c r="CN18" s="477"/>
      <c r="CO18" s="477"/>
      <c r="CP18" s="477"/>
      <c r="CQ18" s="477"/>
      <c r="CR18" s="477"/>
      <c r="CS18" s="477"/>
      <c r="CT18" s="477"/>
      <c r="CU18" s="477"/>
      <c r="CV18" s="477"/>
      <c r="CW18" s="477"/>
      <c r="CX18" s="477"/>
      <c r="CY18" s="477"/>
      <c r="CZ18" s="477"/>
      <c r="DA18" s="477"/>
      <c r="DB18" s="477"/>
      <c r="DC18" s="477"/>
      <c r="DD18" s="477"/>
      <c r="DE18" s="477"/>
      <c r="DF18" s="477"/>
      <c r="DG18" s="477"/>
      <c r="DH18" s="477"/>
      <c r="DI18" s="477"/>
      <c r="DJ18" s="477"/>
      <c r="DK18" s="477"/>
      <c r="DL18" s="477"/>
      <c r="DM18" s="477"/>
      <c r="DN18" s="477"/>
      <c r="DO18" s="477"/>
      <c r="DP18" s="477"/>
      <c r="DQ18" s="477"/>
      <c r="DR18" s="477"/>
      <c r="DS18" s="477"/>
      <c r="DT18" s="477"/>
      <c r="DU18" s="477"/>
      <c r="DV18" s="477"/>
      <c r="DW18" s="477"/>
      <c r="DX18" s="477"/>
      <c r="DY18" s="477"/>
      <c r="DZ18" s="477"/>
      <c r="EA18" s="477"/>
      <c r="EB18" s="477"/>
      <c r="EC18" s="477"/>
      <c r="ED18" s="477"/>
      <c r="EE18" s="477"/>
      <c r="EF18" s="477"/>
      <c r="EG18" s="477"/>
      <c r="EH18" s="431">
        <f t="shared" si="0"/>
        <v>0</v>
      </c>
      <c r="EI18" s="431"/>
      <c r="EJ18" s="431"/>
      <c r="EK18" s="431"/>
      <c r="EL18" s="431"/>
      <c r="EM18" s="431"/>
      <c r="EN18" s="431"/>
      <c r="EO18" s="431"/>
      <c r="EP18" s="431"/>
      <c r="EQ18" s="431"/>
      <c r="ER18" s="431"/>
      <c r="ES18" s="431"/>
      <c r="ET18" s="431"/>
      <c r="EU18" s="431"/>
      <c r="EV18" s="431"/>
      <c r="EW18" s="431"/>
      <c r="EX18" s="431"/>
    </row>
    <row r="19" spans="1:154" s="151" customFormat="1" ht="12" customHeight="1" x14ac:dyDescent="0.2">
      <c r="A19" s="478"/>
      <c r="B19" s="478"/>
      <c r="C19" s="478"/>
      <c r="D19" s="478"/>
      <c r="E19" s="478"/>
      <c r="F19" s="478"/>
      <c r="G19" s="478"/>
      <c r="H19" s="478"/>
      <c r="I19" s="478"/>
      <c r="J19" s="452" t="str">
        <f>IF(EH19&gt;0,'Расчет налога и взносов'!J24,"")</f>
        <v/>
      </c>
      <c r="K19" s="453"/>
      <c r="L19" s="453"/>
      <c r="M19" s="453"/>
      <c r="N19" s="453"/>
      <c r="O19" s="453"/>
      <c r="P19" s="453"/>
      <c r="Q19" s="453"/>
      <c r="R19" s="453"/>
      <c r="S19" s="276" t="str">
        <f>IF(EH19&gt;0,'Расчет налога и взносов'!K24,"")</f>
        <v/>
      </c>
      <c r="T19" s="477" t="str">
        <f t="shared" si="1"/>
        <v/>
      </c>
      <c r="U19" s="477"/>
      <c r="V19" s="477"/>
      <c r="W19" s="477"/>
      <c r="X19" s="477"/>
      <c r="Y19" s="477"/>
      <c r="Z19" s="477"/>
      <c r="AA19" s="477"/>
      <c r="AB19" s="477"/>
      <c r="AC19" s="477"/>
      <c r="AD19" s="477"/>
      <c r="AE19" s="477"/>
      <c r="AF19" s="477"/>
      <c r="AG19" s="477"/>
      <c r="AH19" s="477"/>
      <c r="AI19" s="431">
        <f>IF(OR('Расчет налога и взносов'!I24="ПФРс",'Расчет налога и взносов'!I24="ПФРн"),'Расчет налога и взносов'!L24,0)</f>
        <v>0</v>
      </c>
      <c r="AJ19" s="431"/>
      <c r="AK19" s="431"/>
      <c r="AL19" s="431"/>
      <c r="AM19" s="431"/>
      <c r="AN19" s="431"/>
      <c r="AO19" s="431"/>
      <c r="AP19" s="431"/>
      <c r="AQ19" s="431"/>
      <c r="AR19" s="431"/>
      <c r="AS19" s="431"/>
      <c r="AT19" s="431"/>
      <c r="AU19" s="431"/>
      <c r="AV19" s="431"/>
      <c r="AW19" s="431"/>
      <c r="AX19" s="431"/>
      <c r="AY19" s="431"/>
      <c r="AZ19" s="477"/>
      <c r="BA19" s="477"/>
      <c r="BB19" s="477"/>
      <c r="BC19" s="477"/>
      <c r="BD19" s="477"/>
      <c r="BE19" s="477"/>
      <c r="BF19" s="477"/>
      <c r="BG19" s="477"/>
      <c r="BH19" s="477"/>
      <c r="BI19" s="477"/>
      <c r="BJ19" s="477"/>
      <c r="BK19" s="477"/>
      <c r="BL19" s="477"/>
      <c r="BM19" s="477"/>
      <c r="BN19" s="477"/>
      <c r="BO19" s="477"/>
      <c r="BP19" s="477"/>
      <c r="BQ19" s="431">
        <f>IF('Расчет налога и взносов'!I24="ФФОМС",'Расчет налога и взносов'!L24,0)</f>
        <v>0</v>
      </c>
      <c r="BR19" s="431"/>
      <c r="BS19" s="431"/>
      <c r="BT19" s="431"/>
      <c r="BU19" s="431"/>
      <c r="BV19" s="431"/>
      <c r="BW19" s="431"/>
      <c r="BX19" s="431"/>
      <c r="BY19" s="431"/>
      <c r="BZ19" s="431"/>
      <c r="CA19" s="431"/>
      <c r="CB19" s="431"/>
      <c r="CC19" s="431"/>
      <c r="CD19" s="431"/>
      <c r="CE19" s="431"/>
      <c r="CF19" s="431"/>
      <c r="CG19" s="431"/>
      <c r="CH19" s="477"/>
      <c r="CI19" s="477"/>
      <c r="CJ19" s="477"/>
      <c r="CK19" s="477"/>
      <c r="CL19" s="477"/>
      <c r="CM19" s="477"/>
      <c r="CN19" s="477"/>
      <c r="CO19" s="477"/>
      <c r="CP19" s="477"/>
      <c r="CQ19" s="477"/>
      <c r="CR19" s="477"/>
      <c r="CS19" s="477"/>
      <c r="CT19" s="477"/>
      <c r="CU19" s="477"/>
      <c r="CV19" s="477"/>
      <c r="CW19" s="477"/>
      <c r="CX19" s="477"/>
      <c r="CY19" s="477"/>
      <c r="CZ19" s="477"/>
      <c r="DA19" s="477"/>
      <c r="DB19" s="477"/>
      <c r="DC19" s="477"/>
      <c r="DD19" s="477"/>
      <c r="DE19" s="477"/>
      <c r="DF19" s="477"/>
      <c r="DG19" s="477"/>
      <c r="DH19" s="477"/>
      <c r="DI19" s="477"/>
      <c r="DJ19" s="477"/>
      <c r="DK19" s="477"/>
      <c r="DL19" s="477"/>
      <c r="DM19" s="477"/>
      <c r="DN19" s="477"/>
      <c r="DO19" s="477"/>
      <c r="DP19" s="477"/>
      <c r="DQ19" s="477"/>
      <c r="DR19" s="477"/>
      <c r="DS19" s="477"/>
      <c r="DT19" s="477"/>
      <c r="DU19" s="477"/>
      <c r="DV19" s="477"/>
      <c r="DW19" s="477"/>
      <c r="DX19" s="477"/>
      <c r="DY19" s="477"/>
      <c r="DZ19" s="477"/>
      <c r="EA19" s="477"/>
      <c r="EB19" s="477"/>
      <c r="EC19" s="477"/>
      <c r="ED19" s="477"/>
      <c r="EE19" s="477"/>
      <c r="EF19" s="477"/>
      <c r="EG19" s="477"/>
      <c r="EH19" s="431">
        <f t="shared" si="0"/>
        <v>0</v>
      </c>
      <c r="EI19" s="431"/>
      <c r="EJ19" s="431"/>
      <c r="EK19" s="431"/>
      <c r="EL19" s="431"/>
      <c r="EM19" s="431"/>
      <c r="EN19" s="431"/>
      <c r="EO19" s="431"/>
      <c r="EP19" s="431"/>
      <c r="EQ19" s="431"/>
      <c r="ER19" s="431"/>
      <c r="ES19" s="431"/>
      <c r="ET19" s="431"/>
      <c r="EU19" s="431"/>
      <c r="EV19" s="431"/>
      <c r="EW19" s="431"/>
      <c r="EX19" s="431"/>
    </row>
    <row r="20" spans="1:154" s="151" customFormat="1" ht="12" customHeight="1" x14ac:dyDescent="0.2">
      <c r="A20" s="478"/>
      <c r="B20" s="478"/>
      <c r="C20" s="478"/>
      <c r="D20" s="478"/>
      <c r="E20" s="478"/>
      <c r="F20" s="478"/>
      <c r="G20" s="478"/>
      <c r="H20" s="478"/>
      <c r="I20" s="478"/>
      <c r="J20" s="452" t="str">
        <f>IF(EH20&gt;0,'Расчет налога и взносов'!J25,"")</f>
        <v/>
      </c>
      <c r="K20" s="453"/>
      <c r="L20" s="453"/>
      <c r="M20" s="453"/>
      <c r="N20" s="453"/>
      <c r="O20" s="453"/>
      <c r="P20" s="453"/>
      <c r="Q20" s="453"/>
      <c r="R20" s="453"/>
      <c r="S20" s="276" t="str">
        <f>IF(EH20&gt;0,'Расчет налога и взносов'!K25,"")</f>
        <v/>
      </c>
      <c r="T20" s="477" t="str">
        <f t="shared" si="1"/>
        <v/>
      </c>
      <c r="U20" s="477"/>
      <c r="V20" s="477"/>
      <c r="W20" s="477"/>
      <c r="X20" s="477"/>
      <c r="Y20" s="477"/>
      <c r="Z20" s="477"/>
      <c r="AA20" s="477"/>
      <c r="AB20" s="477"/>
      <c r="AC20" s="477"/>
      <c r="AD20" s="477"/>
      <c r="AE20" s="477"/>
      <c r="AF20" s="477"/>
      <c r="AG20" s="477"/>
      <c r="AH20" s="477"/>
      <c r="AI20" s="431">
        <f>IF(OR('Расчет налога и взносов'!I25="ПФРс",'Расчет налога и взносов'!I25="ПФРн"),'Расчет налога и взносов'!L25,0)</f>
        <v>0</v>
      </c>
      <c r="AJ20" s="431"/>
      <c r="AK20" s="431"/>
      <c r="AL20" s="431"/>
      <c r="AM20" s="431"/>
      <c r="AN20" s="431"/>
      <c r="AO20" s="431"/>
      <c r="AP20" s="431"/>
      <c r="AQ20" s="431"/>
      <c r="AR20" s="431"/>
      <c r="AS20" s="431"/>
      <c r="AT20" s="431"/>
      <c r="AU20" s="431"/>
      <c r="AV20" s="431"/>
      <c r="AW20" s="431"/>
      <c r="AX20" s="431"/>
      <c r="AY20" s="431"/>
      <c r="AZ20" s="477"/>
      <c r="BA20" s="477"/>
      <c r="BB20" s="477"/>
      <c r="BC20" s="477"/>
      <c r="BD20" s="477"/>
      <c r="BE20" s="477"/>
      <c r="BF20" s="477"/>
      <c r="BG20" s="477"/>
      <c r="BH20" s="477"/>
      <c r="BI20" s="477"/>
      <c r="BJ20" s="477"/>
      <c r="BK20" s="477"/>
      <c r="BL20" s="477"/>
      <c r="BM20" s="477"/>
      <c r="BN20" s="477"/>
      <c r="BO20" s="477"/>
      <c r="BP20" s="477"/>
      <c r="BQ20" s="431">
        <f>IF('Расчет налога и взносов'!I25="ФФОМС",'Расчет налога и взносов'!L25,0)</f>
        <v>0</v>
      </c>
      <c r="BR20" s="431"/>
      <c r="BS20" s="431"/>
      <c r="BT20" s="431"/>
      <c r="BU20" s="431"/>
      <c r="BV20" s="431"/>
      <c r="BW20" s="431"/>
      <c r="BX20" s="431"/>
      <c r="BY20" s="431"/>
      <c r="BZ20" s="431"/>
      <c r="CA20" s="431"/>
      <c r="CB20" s="431"/>
      <c r="CC20" s="431"/>
      <c r="CD20" s="431"/>
      <c r="CE20" s="431"/>
      <c r="CF20" s="431"/>
      <c r="CG20" s="431"/>
      <c r="CH20" s="477"/>
      <c r="CI20" s="477"/>
      <c r="CJ20" s="477"/>
      <c r="CK20" s="477"/>
      <c r="CL20" s="477"/>
      <c r="CM20" s="477"/>
      <c r="CN20" s="477"/>
      <c r="CO20" s="477"/>
      <c r="CP20" s="477"/>
      <c r="CQ20" s="477"/>
      <c r="CR20" s="477"/>
      <c r="CS20" s="477"/>
      <c r="CT20" s="477"/>
      <c r="CU20" s="477"/>
      <c r="CV20" s="477"/>
      <c r="CW20" s="477"/>
      <c r="CX20" s="477"/>
      <c r="CY20" s="477"/>
      <c r="CZ20" s="477"/>
      <c r="DA20" s="477"/>
      <c r="DB20" s="477"/>
      <c r="DC20" s="477"/>
      <c r="DD20" s="477"/>
      <c r="DE20" s="477"/>
      <c r="DF20" s="477"/>
      <c r="DG20" s="477"/>
      <c r="DH20" s="477"/>
      <c r="DI20" s="477"/>
      <c r="DJ20" s="477"/>
      <c r="DK20" s="477"/>
      <c r="DL20" s="477"/>
      <c r="DM20" s="477"/>
      <c r="DN20" s="477"/>
      <c r="DO20" s="477"/>
      <c r="DP20" s="477"/>
      <c r="DQ20" s="477"/>
      <c r="DR20" s="477"/>
      <c r="DS20" s="477"/>
      <c r="DT20" s="477"/>
      <c r="DU20" s="477"/>
      <c r="DV20" s="477"/>
      <c r="DW20" s="477"/>
      <c r="DX20" s="477"/>
      <c r="DY20" s="477"/>
      <c r="DZ20" s="477"/>
      <c r="EA20" s="477"/>
      <c r="EB20" s="477"/>
      <c r="EC20" s="477"/>
      <c r="ED20" s="477"/>
      <c r="EE20" s="477"/>
      <c r="EF20" s="477"/>
      <c r="EG20" s="477"/>
      <c r="EH20" s="431">
        <f t="shared" si="0"/>
        <v>0</v>
      </c>
      <c r="EI20" s="431"/>
      <c r="EJ20" s="431"/>
      <c r="EK20" s="431"/>
      <c r="EL20" s="431"/>
      <c r="EM20" s="431"/>
      <c r="EN20" s="431"/>
      <c r="EO20" s="431"/>
      <c r="EP20" s="431"/>
      <c r="EQ20" s="431"/>
      <c r="ER20" s="431"/>
      <c r="ES20" s="431"/>
      <c r="ET20" s="431"/>
      <c r="EU20" s="431"/>
      <c r="EV20" s="431"/>
      <c r="EW20" s="431"/>
      <c r="EX20" s="431"/>
    </row>
    <row r="21" spans="1:154" s="151" customFormat="1" ht="12" customHeight="1" x14ac:dyDescent="0.2">
      <c r="A21" s="478"/>
      <c r="B21" s="478"/>
      <c r="C21" s="478"/>
      <c r="D21" s="478"/>
      <c r="E21" s="478"/>
      <c r="F21" s="478"/>
      <c r="G21" s="478"/>
      <c r="H21" s="478"/>
      <c r="I21" s="478"/>
      <c r="J21" s="452" t="str">
        <f>IF(EH21&gt;0,'Расчет налога и взносов'!J26,"")</f>
        <v/>
      </c>
      <c r="K21" s="453"/>
      <c r="L21" s="453"/>
      <c r="M21" s="453"/>
      <c r="N21" s="453"/>
      <c r="O21" s="453"/>
      <c r="P21" s="453"/>
      <c r="Q21" s="453"/>
      <c r="R21" s="453"/>
      <c r="S21" s="276" t="str">
        <f>IF(EH21&gt;0,'Расчет налога и взносов'!K26,"")</f>
        <v/>
      </c>
      <c r="T21" s="477" t="str">
        <f t="shared" si="1"/>
        <v/>
      </c>
      <c r="U21" s="477"/>
      <c r="V21" s="477"/>
      <c r="W21" s="477"/>
      <c r="X21" s="477"/>
      <c r="Y21" s="477"/>
      <c r="Z21" s="477"/>
      <c r="AA21" s="477"/>
      <c r="AB21" s="477"/>
      <c r="AC21" s="477"/>
      <c r="AD21" s="477"/>
      <c r="AE21" s="477"/>
      <c r="AF21" s="477"/>
      <c r="AG21" s="477"/>
      <c r="AH21" s="477"/>
      <c r="AI21" s="431">
        <f>IF(OR('Расчет налога и взносов'!I26="ПФРс",'Расчет налога и взносов'!I26="ПФРн"),'Расчет налога и взносов'!L26,0)</f>
        <v>0</v>
      </c>
      <c r="AJ21" s="431"/>
      <c r="AK21" s="431"/>
      <c r="AL21" s="431"/>
      <c r="AM21" s="431"/>
      <c r="AN21" s="431"/>
      <c r="AO21" s="431"/>
      <c r="AP21" s="431"/>
      <c r="AQ21" s="431"/>
      <c r="AR21" s="431"/>
      <c r="AS21" s="431"/>
      <c r="AT21" s="431"/>
      <c r="AU21" s="431"/>
      <c r="AV21" s="431"/>
      <c r="AW21" s="431"/>
      <c r="AX21" s="431"/>
      <c r="AY21" s="431"/>
      <c r="AZ21" s="477"/>
      <c r="BA21" s="477"/>
      <c r="BB21" s="477"/>
      <c r="BC21" s="477"/>
      <c r="BD21" s="477"/>
      <c r="BE21" s="477"/>
      <c r="BF21" s="477"/>
      <c r="BG21" s="477"/>
      <c r="BH21" s="477"/>
      <c r="BI21" s="477"/>
      <c r="BJ21" s="477"/>
      <c r="BK21" s="477"/>
      <c r="BL21" s="477"/>
      <c r="BM21" s="477"/>
      <c r="BN21" s="477"/>
      <c r="BO21" s="477"/>
      <c r="BP21" s="477"/>
      <c r="BQ21" s="431">
        <f>IF('Расчет налога и взносов'!I26="ФФОМС",'Расчет налога и взносов'!L26,0)</f>
        <v>0</v>
      </c>
      <c r="BR21" s="431"/>
      <c r="BS21" s="431"/>
      <c r="BT21" s="431"/>
      <c r="BU21" s="431"/>
      <c r="BV21" s="431"/>
      <c r="BW21" s="431"/>
      <c r="BX21" s="431"/>
      <c r="BY21" s="431"/>
      <c r="BZ21" s="431"/>
      <c r="CA21" s="431"/>
      <c r="CB21" s="431"/>
      <c r="CC21" s="431"/>
      <c r="CD21" s="431"/>
      <c r="CE21" s="431"/>
      <c r="CF21" s="431"/>
      <c r="CG21" s="431"/>
      <c r="CH21" s="477"/>
      <c r="CI21" s="477"/>
      <c r="CJ21" s="477"/>
      <c r="CK21" s="477"/>
      <c r="CL21" s="477"/>
      <c r="CM21" s="477"/>
      <c r="CN21" s="477"/>
      <c r="CO21" s="477"/>
      <c r="CP21" s="477"/>
      <c r="CQ21" s="477"/>
      <c r="CR21" s="477"/>
      <c r="CS21" s="477"/>
      <c r="CT21" s="477"/>
      <c r="CU21" s="477"/>
      <c r="CV21" s="477"/>
      <c r="CW21" s="477"/>
      <c r="CX21" s="477"/>
      <c r="CY21" s="477"/>
      <c r="CZ21" s="477"/>
      <c r="DA21" s="477"/>
      <c r="DB21" s="477"/>
      <c r="DC21" s="477"/>
      <c r="DD21" s="477"/>
      <c r="DE21" s="477"/>
      <c r="DF21" s="477"/>
      <c r="DG21" s="477"/>
      <c r="DH21" s="477"/>
      <c r="DI21" s="477"/>
      <c r="DJ21" s="477"/>
      <c r="DK21" s="477"/>
      <c r="DL21" s="477"/>
      <c r="DM21" s="477"/>
      <c r="DN21" s="477"/>
      <c r="DO21" s="477"/>
      <c r="DP21" s="477"/>
      <c r="DQ21" s="477"/>
      <c r="DR21" s="477"/>
      <c r="DS21" s="477"/>
      <c r="DT21" s="477"/>
      <c r="DU21" s="477"/>
      <c r="DV21" s="477"/>
      <c r="DW21" s="477"/>
      <c r="DX21" s="477"/>
      <c r="DY21" s="477"/>
      <c r="DZ21" s="477"/>
      <c r="EA21" s="477"/>
      <c r="EB21" s="477"/>
      <c r="EC21" s="477"/>
      <c r="ED21" s="477"/>
      <c r="EE21" s="477"/>
      <c r="EF21" s="477"/>
      <c r="EG21" s="477"/>
      <c r="EH21" s="431">
        <f t="shared" si="0"/>
        <v>0</v>
      </c>
      <c r="EI21" s="431"/>
      <c r="EJ21" s="431"/>
      <c r="EK21" s="431"/>
      <c r="EL21" s="431"/>
      <c r="EM21" s="431"/>
      <c r="EN21" s="431"/>
      <c r="EO21" s="431"/>
      <c r="EP21" s="431"/>
      <c r="EQ21" s="431"/>
      <c r="ER21" s="431"/>
      <c r="ES21" s="431"/>
      <c r="ET21" s="431"/>
      <c r="EU21" s="431"/>
      <c r="EV21" s="431"/>
      <c r="EW21" s="431"/>
      <c r="EX21" s="431"/>
    </row>
    <row r="22" spans="1:154" s="151" customFormat="1" ht="12.75" x14ac:dyDescent="0.2">
      <c r="A22" s="279"/>
      <c r="B22" s="484" t="s">
        <v>20</v>
      </c>
      <c r="C22" s="485"/>
      <c r="D22" s="485"/>
      <c r="E22" s="485"/>
      <c r="F22" s="485"/>
      <c r="G22" s="485"/>
      <c r="H22" s="485"/>
      <c r="I22" s="485"/>
      <c r="J22" s="485"/>
      <c r="K22" s="485"/>
      <c r="L22" s="485"/>
      <c r="M22" s="485"/>
      <c r="N22" s="485"/>
      <c r="O22" s="485"/>
      <c r="P22" s="485"/>
      <c r="Q22" s="485"/>
      <c r="R22" s="485"/>
      <c r="S22" s="485"/>
      <c r="T22" s="485"/>
      <c r="U22" s="485"/>
      <c r="V22" s="485"/>
      <c r="W22" s="485"/>
      <c r="X22" s="485"/>
      <c r="Y22" s="485"/>
      <c r="Z22" s="485"/>
      <c r="AA22" s="485"/>
      <c r="AB22" s="485"/>
      <c r="AC22" s="485"/>
      <c r="AD22" s="485"/>
      <c r="AE22" s="485"/>
      <c r="AF22" s="485"/>
      <c r="AG22" s="485"/>
      <c r="AH22" s="485"/>
      <c r="AI22" s="431">
        <f>SUM(AI14:AY21)</f>
        <v>0</v>
      </c>
      <c r="AJ22" s="431"/>
      <c r="AK22" s="431"/>
      <c r="AL22" s="431"/>
      <c r="AM22" s="431"/>
      <c r="AN22" s="431"/>
      <c r="AO22" s="431"/>
      <c r="AP22" s="431"/>
      <c r="AQ22" s="431"/>
      <c r="AR22" s="431"/>
      <c r="AS22" s="431"/>
      <c r="AT22" s="431"/>
      <c r="AU22" s="431"/>
      <c r="AV22" s="431"/>
      <c r="AW22" s="431"/>
      <c r="AX22" s="431"/>
      <c r="AY22" s="431"/>
      <c r="AZ22" s="477"/>
      <c r="BA22" s="477"/>
      <c r="BB22" s="477"/>
      <c r="BC22" s="477"/>
      <c r="BD22" s="477"/>
      <c r="BE22" s="477"/>
      <c r="BF22" s="477"/>
      <c r="BG22" s="477"/>
      <c r="BH22" s="477"/>
      <c r="BI22" s="477"/>
      <c r="BJ22" s="477"/>
      <c r="BK22" s="477"/>
      <c r="BL22" s="477"/>
      <c r="BM22" s="477"/>
      <c r="BN22" s="477"/>
      <c r="BO22" s="477"/>
      <c r="BP22" s="477"/>
      <c r="BQ22" s="431">
        <f>SUM(BQ14:CG21)</f>
        <v>0</v>
      </c>
      <c r="BR22" s="431"/>
      <c r="BS22" s="431"/>
      <c r="BT22" s="431"/>
      <c r="BU22" s="431"/>
      <c r="BV22" s="431"/>
      <c r="BW22" s="431"/>
      <c r="BX22" s="431"/>
      <c r="BY22" s="431"/>
      <c r="BZ22" s="431"/>
      <c r="CA22" s="431"/>
      <c r="CB22" s="431"/>
      <c r="CC22" s="431"/>
      <c r="CD22" s="431"/>
      <c r="CE22" s="431"/>
      <c r="CF22" s="431"/>
      <c r="CG22" s="431"/>
      <c r="CH22" s="477"/>
      <c r="CI22" s="477"/>
      <c r="CJ22" s="477"/>
      <c r="CK22" s="477"/>
      <c r="CL22" s="477"/>
      <c r="CM22" s="477"/>
      <c r="CN22" s="477"/>
      <c r="CO22" s="477"/>
      <c r="CP22" s="477"/>
      <c r="CQ22" s="477"/>
      <c r="CR22" s="477"/>
      <c r="CS22" s="477"/>
      <c r="CT22" s="477"/>
      <c r="CU22" s="477"/>
      <c r="CV22" s="477"/>
      <c r="CW22" s="477"/>
      <c r="CX22" s="477"/>
      <c r="CY22" s="477"/>
      <c r="CZ22" s="477"/>
      <c r="DA22" s="477"/>
      <c r="DB22" s="477"/>
      <c r="DC22" s="477"/>
      <c r="DD22" s="477"/>
      <c r="DE22" s="477"/>
      <c r="DF22" s="477"/>
      <c r="DG22" s="477"/>
      <c r="DH22" s="477"/>
      <c r="DI22" s="477"/>
      <c r="DJ22" s="477"/>
      <c r="DK22" s="477"/>
      <c r="DL22" s="477"/>
      <c r="DM22" s="477"/>
      <c r="DN22" s="477"/>
      <c r="DO22" s="477"/>
      <c r="DP22" s="477"/>
      <c r="DQ22" s="477"/>
      <c r="DR22" s="477"/>
      <c r="DS22" s="477"/>
      <c r="DT22" s="477"/>
      <c r="DU22" s="477"/>
      <c r="DV22" s="477"/>
      <c r="DW22" s="477"/>
      <c r="DX22" s="477"/>
      <c r="DY22" s="477"/>
      <c r="DZ22" s="477"/>
      <c r="EA22" s="477"/>
      <c r="EB22" s="477"/>
      <c r="EC22" s="477"/>
      <c r="ED22" s="477"/>
      <c r="EE22" s="477"/>
      <c r="EF22" s="477"/>
      <c r="EG22" s="477"/>
      <c r="EH22" s="431">
        <f t="shared" si="0"/>
        <v>0</v>
      </c>
      <c r="EI22" s="431"/>
      <c r="EJ22" s="431"/>
      <c r="EK22" s="431"/>
      <c r="EL22" s="431"/>
      <c r="EM22" s="431"/>
      <c r="EN22" s="431"/>
      <c r="EO22" s="431"/>
      <c r="EP22" s="431"/>
      <c r="EQ22" s="431"/>
      <c r="ER22" s="431"/>
      <c r="ES22" s="431"/>
      <c r="ET22" s="431"/>
      <c r="EU22" s="431"/>
      <c r="EV22" s="431"/>
      <c r="EW22" s="431"/>
      <c r="EX22" s="431"/>
    </row>
    <row r="23" spans="1:154" s="278" customFormat="1" ht="12.75" x14ac:dyDescent="0.2">
      <c r="A23" s="277"/>
      <c r="B23" s="480" t="s">
        <v>21</v>
      </c>
      <c r="C23" s="481"/>
      <c r="D23" s="481"/>
      <c r="E23" s="481"/>
      <c r="F23" s="481"/>
      <c r="G23" s="481"/>
      <c r="H23" s="481"/>
      <c r="I23" s="481"/>
      <c r="J23" s="481"/>
      <c r="K23" s="481"/>
      <c r="L23" s="481"/>
      <c r="M23" s="481"/>
      <c r="N23" s="481"/>
      <c r="O23" s="481"/>
      <c r="P23" s="481"/>
      <c r="Q23" s="481"/>
      <c r="R23" s="481"/>
      <c r="S23" s="481"/>
      <c r="T23" s="481"/>
      <c r="U23" s="481"/>
      <c r="V23" s="481"/>
      <c r="W23" s="481"/>
      <c r="X23" s="481"/>
      <c r="Y23" s="481"/>
      <c r="Z23" s="481"/>
      <c r="AA23" s="481"/>
      <c r="AB23" s="481"/>
      <c r="AC23" s="481"/>
      <c r="AD23" s="481"/>
      <c r="AE23" s="481"/>
      <c r="AF23" s="481"/>
      <c r="AG23" s="481"/>
      <c r="AH23" s="481"/>
      <c r="AI23" s="482">
        <f>AI13+AI22</f>
        <v>0</v>
      </c>
      <c r="AJ23" s="482"/>
      <c r="AK23" s="482"/>
      <c r="AL23" s="482"/>
      <c r="AM23" s="482"/>
      <c r="AN23" s="482"/>
      <c r="AO23" s="482"/>
      <c r="AP23" s="482"/>
      <c r="AQ23" s="482"/>
      <c r="AR23" s="482"/>
      <c r="AS23" s="482"/>
      <c r="AT23" s="482"/>
      <c r="AU23" s="482"/>
      <c r="AV23" s="482"/>
      <c r="AW23" s="482"/>
      <c r="AX23" s="482"/>
      <c r="AY23" s="482"/>
      <c r="AZ23" s="483"/>
      <c r="BA23" s="483"/>
      <c r="BB23" s="483"/>
      <c r="BC23" s="483"/>
      <c r="BD23" s="483"/>
      <c r="BE23" s="483"/>
      <c r="BF23" s="483"/>
      <c r="BG23" s="483"/>
      <c r="BH23" s="483"/>
      <c r="BI23" s="483"/>
      <c r="BJ23" s="483"/>
      <c r="BK23" s="483"/>
      <c r="BL23" s="483"/>
      <c r="BM23" s="483"/>
      <c r="BN23" s="483"/>
      <c r="BO23" s="483"/>
      <c r="BP23" s="483"/>
      <c r="BQ23" s="482">
        <f>BQ13+BQ22</f>
        <v>0</v>
      </c>
      <c r="BR23" s="482"/>
      <c r="BS23" s="482"/>
      <c r="BT23" s="482"/>
      <c r="BU23" s="482"/>
      <c r="BV23" s="482"/>
      <c r="BW23" s="482"/>
      <c r="BX23" s="482"/>
      <c r="BY23" s="482"/>
      <c r="BZ23" s="482"/>
      <c r="CA23" s="482"/>
      <c r="CB23" s="482"/>
      <c r="CC23" s="482"/>
      <c r="CD23" s="482"/>
      <c r="CE23" s="482"/>
      <c r="CF23" s="482"/>
      <c r="CG23" s="482"/>
      <c r="CH23" s="483"/>
      <c r="CI23" s="483"/>
      <c r="CJ23" s="483"/>
      <c r="CK23" s="483"/>
      <c r="CL23" s="483"/>
      <c r="CM23" s="483"/>
      <c r="CN23" s="483"/>
      <c r="CO23" s="483"/>
      <c r="CP23" s="483"/>
      <c r="CQ23" s="483"/>
      <c r="CR23" s="483"/>
      <c r="CS23" s="483"/>
      <c r="CT23" s="483"/>
      <c r="CU23" s="483"/>
      <c r="CV23" s="483"/>
      <c r="CW23" s="483"/>
      <c r="CX23" s="483"/>
      <c r="CY23" s="483"/>
      <c r="CZ23" s="483"/>
      <c r="DA23" s="483"/>
      <c r="DB23" s="483"/>
      <c r="DC23" s="483"/>
      <c r="DD23" s="483"/>
      <c r="DE23" s="483"/>
      <c r="DF23" s="483"/>
      <c r="DG23" s="483"/>
      <c r="DH23" s="483"/>
      <c r="DI23" s="483"/>
      <c r="DJ23" s="483"/>
      <c r="DK23" s="483"/>
      <c r="DL23" s="483"/>
      <c r="DM23" s="483"/>
      <c r="DN23" s="483"/>
      <c r="DO23" s="483"/>
      <c r="DP23" s="483"/>
      <c r="DQ23" s="483"/>
      <c r="DR23" s="483"/>
      <c r="DS23" s="483"/>
      <c r="DT23" s="483"/>
      <c r="DU23" s="483"/>
      <c r="DV23" s="483"/>
      <c r="DW23" s="483"/>
      <c r="DX23" s="483"/>
      <c r="DY23" s="483"/>
      <c r="DZ23" s="483"/>
      <c r="EA23" s="483"/>
      <c r="EB23" s="483"/>
      <c r="EC23" s="483"/>
      <c r="ED23" s="483"/>
      <c r="EE23" s="483"/>
      <c r="EF23" s="483"/>
      <c r="EG23" s="483"/>
      <c r="EH23" s="482">
        <f t="shared" si="0"/>
        <v>0</v>
      </c>
      <c r="EI23" s="482"/>
      <c r="EJ23" s="482"/>
      <c r="EK23" s="482"/>
      <c r="EL23" s="482"/>
      <c r="EM23" s="482"/>
      <c r="EN23" s="482"/>
      <c r="EO23" s="482"/>
      <c r="EP23" s="482"/>
      <c r="EQ23" s="482"/>
      <c r="ER23" s="482"/>
      <c r="ES23" s="482"/>
      <c r="ET23" s="482"/>
      <c r="EU23" s="482"/>
      <c r="EV23" s="482"/>
      <c r="EW23" s="482"/>
      <c r="EX23" s="482"/>
    </row>
    <row r="24" spans="1:154" s="151" customFormat="1" ht="12" customHeight="1" x14ac:dyDescent="0.2">
      <c r="A24" s="478"/>
      <c r="B24" s="478"/>
      <c r="C24" s="478"/>
      <c r="D24" s="478"/>
      <c r="E24" s="478"/>
      <c r="F24" s="478"/>
      <c r="G24" s="478"/>
      <c r="H24" s="478"/>
      <c r="I24" s="478"/>
      <c r="J24" s="452" t="str">
        <f>IF(EH24&gt;0,'Расчет налога и взносов'!O18,"")</f>
        <v/>
      </c>
      <c r="K24" s="453"/>
      <c r="L24" s="453"/>
      <c r="M24" s="453"/>
      <c r="N24" s="453"/>
      <c r="O24" s="453"/>
      <c r="P24" s="453"/>
      <c r="Q24" s="453"/>
      <c r="R24" s="453"/>
      <c r="S24" s="276" t="str">
        <f>IF(EH24&gt;0,'Расчет налога и взносов'!P18,"")</f>
        <v/>
      </c>
      <c r="T24" s="477" t="str">
        <f t="shared" ref="T24:T31" si="2">IF(EH24&gt;0,"2013 год","")</f>
        <v/>
      </c>
      <c r="U24" s="477"/>
      <c r="V24" s="477"/>
      <c r="W24" s="477"/>
      <c r="X24" s="477"/>
      <c r="Y24" s="477"/>
      <c r="Z24" s="477"/>
      <c r="AA24" s="477"/>
      <c r="AB24" s="477"/>
      <c r="AC24" s="477"/>
      <c r="AD24" s="477"/>
      <c r="AE24" s="477"/>
      <c r="AF24" s="477"/>
      <c r="AG24" s="477"/>
      <c r="AH24" s="477"/>
      <c r="AI24" s="431">
        <f>IF(OR('Расчет налога и взносов'!N18="ПФРс",'Расчет налога и взносов'!N18="ПФРн"),'Расчет налога и взносов'!Q18,0)</f>
        <v>0</v>
      </c>
      <c r="AJ24" s="431"/>
      <c r="AK24" s="431"/>
      <c r="AL24" s="431"/>
      <c r="AM24" s="431"/>
      <c r="AN24" s="431"/>
      <c r="AO24" s="431"/>
      <c r="AP24" s="431"/>
      <c r="AQ24" s="431"/>
      <c r="AR24" s="431"/>
      <c r="AS24" s="431"/>
      <c r="AT24" s="431"/>
      <c r="AU24" s="431"/>
      <c r="AV24" s="431"/>
      <c r="AW24" s="431"/>
      <c r="AX24" s="431"/>
      <c r="AY24" s="431"/>
      <c r="AZ24" s="477"/>
      <c r="BA24" s="477"/>
      <c r="BB24" s="477"/>
      <c r="BC24" s="477"/>
      <c r="BD24" s="477"/>
      <c r="BE24" s="477"/>
      <c r="BF24" s="477"/>
      <c r="BG24" s="477"/>
      <c r="BH24" s="477"/>
      <c r="BI24" s="477"/>
      <c r="BJ24" s="477"/>
      <c r="BK24" s="477"/>
      <c r="BL24" s="477"/>
      <c r="BM24" s="477"/>
      <c r="BN24" s="477"/>
      <c r="BO24" s="477"/>
      <c r="BP24" s="477"/>
      <c r="BQ24" s="431">
        <f>IF('Расчет налога и взносов'!N18="ФФОМС",'Расчет налога и взносов'!Q18,0)</f>
        <v>0</v>
      </c>
      <c r="BR24" s="431"/>
      <c r="BS24" s="431"/>
      <c r="BT24" s="431"/>
      <c r="BU24" s="431"/>
      <c r="BV24" s="431"/>
      <c r="BW24" s="431"/>
      <c r="BX24" s="431"/>
      <c r="BY24" s="431"/>
      <c r="BZ24" s="431"/>
      <c r="CA24" s="431"/>
      <c r="CB24" s="431"/>
      <c r="CC24" s="431"/>
      <c r="CD24" s="431"/>
      <c r="CE24" s="431"/>
      <c r="CF24" s="431"/>
      <c r="CG24" s="431"/>
      <c r="CH24" s="477"/>
      <c r="CI24" s="477"/>
      <c r="CJ24" s="477"/>
      <c r="CK24" s="477"/>
      <c r="CL24" s="477"/>
      <c r="CM24" s="477"/>
      <c r="CN24" s="477"/>
      <c r="CO24" s="477"/>
      <c r="CP24" s="477"/>
      <c r="CQ24" s="477"/>
      <c r="CR24" s="477"/>
      <c r="CS24" s="477"/>
      <c r="CT24" s="477"/>
      <c r="CU24" s="477"/>
      <c r="CV24" s="477"/>
      <c r="CW24" s="477"/>
      <c r="CX24" s="477"/>
      <c r="CY24" s="477"/>
      <c r="CZ24" s="477"/>
      <c r="DA24" s="477"/>
      <c r="DB24" s="477"/>
      <c r="DC24" s="477"/>
      <c r="DD24" s="477"/>
      <c r="DE24" s="477"/>
      <c r="DF24" s="477"/>
      <c r="DG24" s="477"/>
      <c r="DH24" s="477"/>
      <c r="DI24" s="477"/>
      <c r="DJ24" s="477"/>
      <c r="DK24" s="477"/>
      <c r="DL24" s="477"/>
      <c r="DM24" s="477"/>
      <c r="DN24" s="477"/>
      <c r="DO24" s="477"/>
      <c r="DP24" s="477"/>
      <c r="DQ24" s="477"/>
      <c r="DR24" s="477"/>
      <c r="DS24" s="477"/>
      <c r="DT24" s="477"/>
      <c r="DU24" s="477"/>
      <c r="DV24" s="477"/>
      <c r="DW24" s="477"/>
      <c r="DX24" s="477"/>
      <c r="DY24" s="477"/>
      <c r="DZ24" s="477"/>
      <c r="EA24" s="477"/>
      <c r="EB24" s="477"/>
      <c r="EC24" s="477"/>
      <c r="ED24" s="477"/>
      <c r="EE24" s="477"/>
      <c r="EF24" s="477"/>
      <c r="EG24" s="477"/>
      <c r="EH24" s="431">
        <f t="shared" si="0"/>
        <v>0</v>
      </c>
      <c r="EI24" s="431"/>
      <c r="EJ24" s="431"/>
      <c r="EK24" s="431"/>
      <c r="EL24" s="431"/>
      <c r="EM24" s="431"/>
      <c r="EN24" s="431"/>
      <c r="EO24" s="431"/>
      <c r="EP24" s="431"/>
      <c r="EQ24" s="431"/>
      <c r="ER24" s="431"/>
      <c r="ES24" s="431"/>
      <c r="ET24" s="431"/>
      <c r="EU24" s="431"/>
      <c r="EV24" s="431"/>
      <c r="EW24" s="431"/>
      <c r="EX24" s="431"/>
    </row>
    <row r="25" spans="1:154" s="151" customFormat="1" ht="12" customHeight="1" x14ac:dyDescent="0.2">
      <c r="A25" s="478"/>
      <c r="B25" s="478"/>
      <c r="C25" s="478"/>
      <c r="D25" s="478"/>
      <c r="E25" s="478"/>
      <c r="F25" s="478"/>
      <c r="G25" s="478"/>
      <c r="H25" s="478"/>
      <c r="I25" s="478"/>
      <c r="J25" s="452" t="str">
        <f>IF(EH25&gt;0,'Расчет налога и взносов'!O19,"")</f>
        <v/>
      </c>
      <c r="K25" s="453"/>
      <c r="L25" s="453"/>
      <c r="M25" s="453"/>
      <c r="N25" s="453"/>
      <c r="O25" s="453"/>
      <c r="P25" s="453"/>
      <c r="Q25" s="453"/>
      <c r="R25" s="453"/>
      <c r="S25" s="276" t="str">
        <f>IF(EH25&gt;0,'Расчет налога и взносов'!P19,"")</f>
        <v/>
      </c>
      <c r="T25" s="477" t="str">
        <f t="shared" si="2"/>
        <v/>
      </c>
      <c r="U25" s="477"/>
      <c r="V25" s="477"/>
      <c r="W25" s="477"/>
      <c r="X25" s="477"/>
      <c r="Y25" s="477"/>
      <c r="Z25" s="477"/>
      <c r="AA25" s="477"/>
      <c r="AB25" s="477"/>
      <c r="AC25" s="477"/>
      <c r="AD25" s="477"/>
      <c r="AE25" s="477"/>
      <c r="AF25" s="477"/>
      <c r="AG25" s="477"/>
      <c r="AH25" s="477"/>
      <c r="AI25" s="431">
        <f>IF(OR('Расчет налога и взносов'!N19="ПФРс",'Расчет налога и взносов'!N19="ПФРн"),'Расчет налога и взносов'!Q19,0)</f>
        <v>0</v>
      </c>
      <c r="AJ25" s="431"/>
      <c r="AK25" s="431"/>
      <c r="AL25" s="431"/>
      <c r="AM25" s="431"/>
      <c r="AN25" s="431"/>
      <c r="AO25" s="431"/>
      <c r="AP25" s="431"/>
      <c r="AQ25" s="431"/>
      <c r="AR25" s="431"/>
      <c r="AS25" s="431"/>
      <c r="AT25" s="431"/>
      <c r="AU25" s="431"/>
      <c r="AV25" s="431"/>
      <c r="AW25" s="431"/>
      <c r="AX25" s="431"/>
      <c r="AY25" s="431"/>
      <c r="AZ25" s="477"/>
      <c r="BA25" s="477"/>
      <c r="BB25" s="477"/>
      <c r="BC25" s="477"/>
      <c r="BD25" s="477"/>
      <c r="BE25" s="477"/>
      <c r="BF25" s="477"/>
      <c r="BG25" s="477"/>
      <c r="BH25" s="477"/>
      <c r="BI25" s="477"/>
      <c r="BJ25" s="477"/>
      <c r="BK25" s="477"/>
      <c r="BL25" s="477"/>
      <c r="BM25" s="477"/>
      <c r="BN25" s="477"/>
      <c r="BO25" s="477"/>
      <c r="BP25" s="477"/>
      <c r="BQ25" s="431">
        <f>IF('Расчет налога и взносов'!N19="ФФОМС",'Расчет налога и взносов'!Q19,0)</f>
        <v>0</v>
      </c>
      <c r="BR25" s="431"/>
      <c r="BS25" s="431"/>
      <c r="BT25" s="431"/>
      <c r="BU25" s="431"/>
      <c r="BV25" s="431"/>
      <c r="BW25" s="431"/>
      <c r="BX25" s="431"/>
      <c r="BY25" s="431"/>
      <c r="BZ25" s="431"/>
      <c r="CA25" s="431"/>
      <c r="CB25" s="431"/>
      <c r="CC25" s="431"/>
      <c r="CD25" s="431"/>
      <c r="CE25" s="431"/>
      <c r="CF25" s="431"/>
      <c r="CG25" s="431"/>
      <c r="CH25" s="477"/>
      <c r="CI25" s="477"/>
      <c r="CJ25" s="477"/>
      <c r="CK25" s="477"/>
      <c r="CL25" s="477"/>
      <c r="CM25" s="477"/>
      <c r="CN25" s="477"/>
      <c r="CO25" s="477"/>
      <c r="CP25" s="477"/>
      <c r="CQ25" s="477"/>
      <c r="CR25" s="477"/>
      <c r="CS25" s="477"/>
      <c r="CT25" s="477"/>
      <c r="CU25" s="477"/>
      <c r="CV25" s="477"/>
      <c r="CW25" s="477"/>
      <c r="CX25" s="477"/>
      <c r="CY25" s="477"/>
      <c r="CZ25" s="477"/>
      <c r="DA25" s="477"/>
      <c r="DB25" s="477"/>
      <c r="DC25" s="477"/>
      <c r="DD25" s="477"/>
      <c r="DE25" s="477"/>
      <c r="DF25" s="477"/>
      <c r="DG25" s="477"/>
      <c r="DH25" s="477"/>
      <c r="DI25" s="477"/>
      <c r="DJ25" s="477"/>
      <c r="DK25" s="477"/>
      <c r="DL25" s="477"/>
      <c r="DM25" s="477"/>
      <c r="DN25" s="477"/>
      <c r="DO25" s="477"/>
      <c r="DP25" s="477"/>
      <c r="DQ25" s="477"/>
      <c r="DR25" s="477"/>
      <c r="DS25" s="477"/>
      <c r="DT25" s="477"/>
      <c r="DU25" s="477"/>
      <c r="DV25" s="477"/>
      <c r="DW25" s="477"/>
      <c r="DX25" s="477"/>
      <c r="DY25" s="477"/>
      <c r="DZ25" s="477"/>
      <c r="EA25" s="477"/>
      <c r="EB25" s="477"/>
      <c r="EC25" s="477"/>
      <c r="ED25" s="477"/>
      <c r="EE25" s="477"/>
      <c r="EF25" s="477"/>
      <c r="EG25" s="477"/>
      <c r="EH25" s="431">
        <f t="shared" si="0"/>
        <v>0</v>
      </c>
      <c r="EI25" s="431"/>
      <c r="EJ25" s="431"/>
      <c r="EK25" s="431"/>
      <c r="EL25" s="431"/>
      <c r="EM25" s="431"/>
      <c r="EN25" s="431"/>
      <c r="EO25" s="431"/>
      <c r="EP25" s="431"/>
      <c r="EQ25" s="431"/>
      <c r="ER25" s="431"/>
      <c r="ES25" s="431"/>
      <c r="ET25" s="431"/>
      <c r="EU25" s="431"/>
      <c r="EV25" s="431"/>
      <c r="EW25" s="431"/>
      <c r="EX25" s="431"/>
    </row>
    <row r="26" spans="1:154" s="151" customFormat="1" ht="12" customHeight="1" x14ac:dyDescent="0.2">
      <c r="A26" s="478"/>
      <c r="B26" s="478"/>
      <c r="C26" s="478"/>
      <c r="D26" s="478"/>
      <c r="E26" s="478"/>
      <c r="F26" s="478"/>
      <c r="G26" s="478"/>
      <c r="H26" s="478"/>
      <c r="I26" s="478"/>
      <c r="J26" s="452" t="str">
        <f>IF(EH26&gt;0,'Расчет налога и взносов'!O20,"")</f>
        <v/>
      </c>
      <c r="K26" s="453"/>
      <c r="L26" s="453"/>
      <c r="M26" s="453"/>
      <c r="N26" s="453"/>
      <c r="O26" s="453"/>
      <c r="P26" s="453"/>
      <c r="Q26" s="453"/>
      <c r="R26" s="453"/>
      <c r="S26" s="276" t="str">
        <f>IF(EH26&gt;0,'Расчет налога и взносов'!P20,"")</f>
        <v/>
      </c>
      <c r="T26" s="477" t="str">
        <f t="shared" si="2"/>
        <v/>
      </c>
      <c r="U26" s="477"/>
      <c r="V26" s="477"/>
      <c r="W26" s="477"/>
      <c r="X26" s="477"/>
      <c r="Y26" s="477"/>
      <c r="Z26" s="477"/>
      <c r="AA26" s="477"/>
      <c r="AB26" s="477"/>
      <c r="AC26" s="477"/>
      <c r="AD26" s="477"/>
      <c r="AE26" s="477"/>
      <c r="AF26" s="477"/>
      <c r="AG26" s="477"/>
      <c r="AH26" s="477"/>
      <c r="AI26" s="431">
        <f>IF(OR('Расчет налога и взносов'!N20="ПФРс",'Расчет налога и взносов'!N20="ПФРн"),'Расчет налога и взносов'!Q20,0)</f>
        <v>0</v>
      </c>
      <c r="AJ26" s="431"/>
      <c r="AK26" s="431"/>
      <c r="AL26" s="431"/>
      <c r="AM26" s="431"/>
      <c r="AN26" s="431"/>
      <c r="AO26" s="431"/>
      <c r="AP26" s="431"/>
      <c r="AQ26" s="431"/>
      <c r="AR26" s="431"/>
      <c r="AS26" s="431"/>
      <c r="AT26" s="431"/>
      <c r="AU26" s="431"/>
      <c r="AV26" s="431"/>
      <c r="AW26" s="431"/>
      <c r="AX26" s="431"/>
      <c r="AY26" s="431"/>
      <c r="AZ26" s="477"/>
      <c r="BA26" s="477"/>
      <c r="BB26" s="477"/>
      <c r="BC26" s="477"/>
      <c r="BD26" s="477"/>
      <c r="BE26" s="477"/>
      <c r="BF26" s="477"/>
      <c r="BG26" s="477"/>
      <c r="BH26" s="477"/>
      <c r="BI26" s="477"/>
      <c r="BJ26" s="477"/>
      <c r="BK26" s="477"/>
      <c r="BL26" s="477"/>
      <c r="BM26" s="477"/>
      <c r="BN26" s="477"/>
      <c r="BO26" s="477"/>
      <c r="BP26" s="477"/>
      <c r="BQ26" s="431">
        <f>IF('Расчет налога и взносов'!N20="ФФОМС",'Расчет налога и взносов'!Q20,0)</f>
        <v>0</v>
      </c>
      <c r="BR26" s="431"/>
      <c r="BS26" s="431"/>
      <c r="BT26" s="431"/>
      <c r="BU26" s="431"/>
      <c r="BV26" s="431"/>
      <c r="BW26" s="431"/>
      <c r="BX26" s="431"/>
      <c r="BY26" s="431"/>
      <c r="BZ26" s="431"/>
      <c r="CA26" s="431"/>
      <c r="CB26" s="431"/>
      <c r="CC26" s="431"/>
      <c r="CD26" s="431"/>
      <c r="CE26" s="431"/>
      <c r="CF26" s="431"/>
      <c r="CG26" s="431"/>
      <c r="CH26" s="477"/>
      <c r="CI26" s="477"/>
      <c r="CJ26" s="477"/>
      <c r="CK26" s="477"/>
      <c r="CL26" s="477"/>
      <c r="CM26" s="477"/>
      <c r="CN26" s="477"/>
      <c r="CO26" s="477"/>
      <c r="CP26" s="477"/>
      <c r="CQ26" s="477"/>
      <c r="CR26" s="477"/>
      <c r="CS26" s="477"/>
      <c r="CT26" s="477"/>
      <c r="CU26" s="477"/>
      <c r="CV26" s="477"/>
      <c r="CW26" s="477"/>
      <c r="CX26" s="477"/>
      <c r="CY26" s="477"/>
      <c r="CZ26" s="477"/>
      <c r="DA26" s="477"/>
      <c r="DB26" s="477"/>
      <c r="DC26" s="477"/>
      <c r="DD26" s="477"/>
      <c r="DE26" s="477"/>
      <c r="DF26" s="477"/>
      <c r="DG26" s="477"/>
      <c r="DH26" s="477"/>
      <c r="DI26" s="477"/>
      <c r="DJ26" s="477"/>
      <c r="DK26" s="477"/>
      <c r="DL26" s="477"/>
      <c r="DM26" s="477"/>
      <c r="DN26" s="477"/>
      <c r="DO26" s="477"/>
      <c r="DP26" s="477"/>
      <c r="DQ26" s="477"/>
      <c r="DR26" s="477"/>
      <c r="DS26" s="477"/>
      <c r="DT26" s="477"/>
      <c r="DU26" s="477"/>
      <c r="DV26" s="477"/>
      <c r="DW26" s="477"/>
      <c r="DX26" s="477"/>
      <c r="DY26" s="477"/>
      <c r="DZ26" s="477"/>
      <c r="EA26" s="477"/>
      <c r="EB26" s="477"/>
      <c r="EC26" s="477"/>
      <c r="ED26" s="477"/>
      <c r="EE26" s="477"/>
      <c r="EF26" s="477"/>
      <c r="EG26" s="477"/>
      <c r="EH26" s="431">
        <f t="shared" si="0"/>
        <v>0</v>
      </c>
      <c r="EI26" s="431"/>
      <c r="EJ26" s="431"/>
      <c r="EK26" s="431"/>
      <c r="EL26" s="431"/>
      <c r="EM26" s="431"/>
      <c r="EN26" s="431"/>
      <c r="EO26" s="431"/>
      <c r="EP26" s="431"/>
      <c r="EQ26" s="431"/>
      <c r="ER26" s="431"/>
      <c r="ES26" s="431"/>
      <c r="ET26" s="431"/>
      <c r="EU26" s="431"/>
      <c r="EV26" s="431"/>
      <c r="EW26" s="431"/>
      <c r="EX26" s="431"/>
    </row>
    <row r="27" spans="1:154" s="151" customFormat="1" ht="12" customHeight="1" x14ac:dyDescent="0.2">
      <c r="A27" s="478"/>
      <c r="B27" s="478"/>
      <c r="C27" s="478"/>
      <c r="D27" s="478"/>
      <c r="E27" s="478"/>
      <c r="F27" s="478"/>
      <c r="G27" s="478"/>
      <c r="H27" s="478"/>
      <c r="I27" s="478"/>
      <c r="J27" s="452" t="str">
        <f>IF(EH27&gt;0,'Расчет налога и взносов'!O21,"")</f>
        <v/>
      </c>
      <c r="K27" s="453"/>
      <c r="L27" s="453"/>
      <c r="M27" s="453"/>
      <c r="N27" s="453"/>
      <c r="O27" s="453"/>
      <c r="P27" s="453"/>
      <c r="Q27" s="453"/>
      <c r="R27" s="453"/>
      <c r="S27" s="276" t="str">
        <f>IF(EH27&gt;0,'Расчет налога и взносов'!P21,"")</f>
        <v/>
      </c>
      <c r="T27" s="477" t="str">
        <f t="shared" si="2"/>
        <v/>
      </c>
      <c r="U27" s="477"/>
      <c r="V27" s="477"/>
      <c r="W27" s="477"/>
      <c r="X27" s="477"/>
      <c r="Y27" s="477"/>
      <c r="Z27" s="477"/>
      <c r="AA27" s="477"/>
      <c r="AB27" s="477"/>
      <c r="AC27" s="477"/>
      <c r="AD27" s="477"/>
      <c r="AE27" s="477"/>
      <c r="AF27" s="477"/>
      <c r="AG27" s="477"/>
      <c r="AH27" s="477"/>
      <c r="AI27" s="431">
        <f>IF(OR('Расчет налога и взносов'!N21="ПФРс",'Расчет налога и взносов'!N21="ПФРн"),'Расчет налога и взносов'!Q21,0)</f>
        <v>0</v>
      </c>
      <c r="AJ27" s="431"/>
      <c r="AK27" s="431"/>
      <c r="AL27" s="431"/>
      <c r="AM27" s="431"/>
      <c r="AN27" s="431"/>
      <c r="AO27" s="431"/>
      <c r="AP27" s="431"/>
      <c r="AQ27" s="431"/>
      <c r="AR27" s="431"/>
      <c r="AS27" s="431"/>
      <c r="AT27" s="431"/>
      <c r="AU27" s="431"/>
      <c r="AV27" s="431"/>
      <c r="AW27" s="431"/>
      <c r="AX27" s="431"/>
      <c r="AY27" s="431"/>
      <c r="AZ27" s="477"/>
      <c r="BA27" s="477"/>
      <c r="BB27" s="477"/>
      <c r="BC27" s="477"/>
      <c r="BD27" s="477"/>
      <c r="BE27" s="477"/>
      <c r="BF27" s="477"/>
      <c r="BG27" s="477"/>
      <c r="BH27" s="477"/>
      <c r="BI27" s="477"/>
      <c r="BJ27" s="477"/>
      <c r="BK27" s="477"/>
      <c r="BL27" s="477"/>
      <c r="BM27" s="477"/>
      <c r="BN27" s="477"/>
      <c r="BO27" s="477"/>
      <c r="BP27" s="477"/>
      <c r="BQ27" s="431">
        <f>IF('Расчет налога и взносов'!N21="ФФОМС",'Расчет налога и взносов'!Q21,0)</f>
        <v>0</v>
      </c>
      <c r="BR27" s="431"/>
      <c r="BS27" s="431"/>
      <c r="BT27" s="431"/>
      <c r="BU27" s="431"/>
      <c r="BV27" s="431"/>
      <c r="BW27" s="431"/>
      <c r="BX27" s="431"/>
      <c r="BY27" s="431"/>
      <c r="BZ27" s="431"/>
      <c r="CA27" s="431"/>
      <c r="CB27" s="431"/>
      <c r="CC27" s="431"/>
      <c r="CD27" s="431"/>
      <c r="CE27" s="431"/>
      <c r="CF27" s="431"/>
      <c r="CG27" s="431"/>
      <c r="CH27" s="477"/>
      <c r="CI27" s="477"/>
      <c r="CJ27" s="477"/>
      <c r="CK27" s="477"/>
      <c r="CL27" s="477"/>
      <c r="CM27" s="477"/>
      <c r="CN27" s="477"/>
      <c r="CO27" s="477"/>
      <c r="CP27" s="477"/>
      <c r="CQ27" s="477"/>
      <c r="CR27" s="477"/>
      <c r="CS27" s="477"/>
      <c r="CT27" s="477"/>
      <c r="CU27" s="477"/>
      <c r="CV27" s="477"/>
      <c r="CW27" s="477"/>
      <c r="CX27" s="477"/>
      <c r="CY27" s="477"/>
      <c r="CZ27" s="477"/>
      <c r="DA27" s="477"/>
      <c r="DB27" s="477"/>
      <c r="DC27" s="477"/>
      <c r="DD27" s="477"/>
      <c r="DE27" s="477"/>
      <c r="DF27" s="477"/>
      <c r="DG27" s="477"/>
      <c r="DH27" s="477"/>
      <c r="DI27" s="477"/>
      <c r="DJ27" s="477"/>
      <c r="DK27" s="477"/>
      <c r="DL27" s="477"/>
      <c r="DM27" s="477"/>
      <c r="DN27" s="477"/>
      <c r="DO27" s="477"/>
      <c r="DP27" s="477"/>
      <c r="DQ27" s="477"/>
      <c r="DR27" s="477"/>
      <c r="DS27" s="477"/>
      <c r="DT27" s="477"/>
      <c r="DU27" s="477"/>
      <c r="DV27" s="477"/>
      <c r="DW27" s="477"/>
      <c r="DX27" s="477"/>
      <c r="DY27" s="477"/>
      <c r="DZ27" s="477"/>
      <c r="EA27" s="477"/>
      <c r="EB27" s="477"/>
      <c r="EC27" s="477"/>
      <c r="ED27" s="477"/>
      <c r="EE27" s="477"/>
      <c r="EF27" s="477"/>
      <c r="EG27" s="477"/>
      <c r="EH27" s="431">
        <f t="shared" si="0"/>
        <v>0</v>
      </c>
      <c r="EI27" s="431"/>
      <c r="EJ27" s="431"/>
      <c r="EK27" s="431"/>
      <c r="EL27" s="431"/>
      <c r="EM27" s="431"/>
      <c r="EN27" s="431"/>
      <c r="EO27" s="431"/>
      <c r="EP27" s="431"/>
      <c r="EQ27" s="431"/>
      <c r="ER27" s="431"/>
      <c r="ES27" s="431"/>
      <c r="ET27" s="431"/>
      <c r="EU27" s="431"/>
      <c r="EV27" s="431"/>
      <c r="EW27" s="431"/>
      <c r="EX27" s="431"/>
    </row>
    <row r="28" spans="1:154" s="151" customFormat="1" ht="12" customHeight="1" x14ac:dyDescent="0.2">
      <c r="A28" s="478"/>
      <c r="B28" s="478"/>
      <c r="C28" s="478"/>
      <c r="D28" s="478"/>
      <c r="E28" s="478"/>
      <c r="F28" s="478"/>
      <c r="G28" s="478"/>
      <c r="H28" s="478"/>
      <c r="I28" s="478"/>
      <c r="J28" s="452" t="str">
        <f>IF(EH28&gt;0,'Расчет налога и взносов'!O23,"")</f>
        <v/>
      </c>
      <c r="K28" s="453"/>
      <c r="L28" s="453"/>
      <c r="M28" s="453"/>
      <c r="N28" s="453"/>
      <c r="O28" s="453"/>
      <c r="P28" s="453"/>
      <c r="Q28" s="453"/>
      <c r="R28" s="453"/>
      <c r="S28" s="276" t="str">
        <f>IF(EH28&gt;0,'Расчет налога и взносов'!P23,"")</f>
        <v/>
      </c>
      <c r="T28" s="477" t="str">
        <f t="shared" si="2"/>
        <v/>
      </c>
      <c r="U28" s="477"/>
      <c r="V28" s="477"/>
      <c r="W28" s="477"/>
      <c r="X28" s="477"/>
      <c r="Y28" s="477"/>
      <c r="Z28" s="477"/>
      <c r="AA28" s="477"/>
      <c r="AB28" s="477"/>
      <c r="AC28" s="477"/>
      <c r="AD28" s="477"/>
      <c r="AE28" s="477"/>
      <c r="AF28" s="477"/>
      <c r="AG28" s="477"/>
      <c r="AH28" s="477"/>
      <c r="AI28" s="431">
        <f>IF(OR('Расчет налога и взносов'!N23="ПФРс",'Расчет налога и взносов'!N23="ПФРн"),'Расчет налога и взносов'!Q23,0)</f>
        <v>0</v>
      </c>
      <c r="AJ28" s="431"/>
      <c r="AK28" s="431"/>
      <c r="AL28" s="431"/>
      <c r="AM28" s="431"/>
      <c r="AN28" s="431"/>
      <c r="AO28" s="431"/>
      <c r="AP28" s="431"/>
      <c r="AQ28" s="431"/>
      <c r="AR28" s="431"/>
      <c r="AS28" s="431"/>
      <c r="AT28" s="431"/>
      <c r="AU28" s="431"/>
      <c r="AV28" s="431"/>
      <c r="AW28" s="431"/>
      <c r="AX28" s="431"/>
      <c r="AY28" s="431"/>
      <c r="AZ28" s="477"/>
      <c r="BA28" s="477"/>
      <c r="BB28" s="477"/>
      <c r="BC28" s="477"/>
      <c r="BD28" s="477"/>
      <c r="BE28" s="477"/>
      <c r="BF28" s="477"/>
      <c r="BG28" s="477"/>
      <c r="BH28" s="477"/>
      <c r="BI28" s="477"/>
      <c r="BJ28" s="477"/>
      <c r="BK28" s="477"/>
      <c r="BL28" s="477"/>
      <c r="BM28" s="477"/>
      <c r="BN28" s="477"/>
      <c r="BO28" s="477"/>
      <c r="BP28" s="477"/>
      <c r="BQ28" s="431">
        <f>IF('Расчет налога и взносов'!N23="ФФОМС",'Расчет налога и взносов'!Q23,0)</f>
        <v>0</v>
      </c>
      <c r="BR28" s="431"/>
      <c r="BS28" s="431"/>
      <c r="BT28" s="431"/>
      <c r="BU28" s="431"/>
      <c r="BV28" s="431"/>
      <c r="BW28" s="431"/>
      <c r="BX28" s="431"/>
      <c r="BY28" s="431"/>
      <c r="BZ28" s="431"/>
      <c r="CA28" s="431"/>
      <c r="CB28" s="431"/>
      <c r="CC28" s="431"/>
      <c r="CD28" s="431"/>
      <c r="CE28" s="431"/>
      <c r="CF28" s="431"/>
      <c r="CG28" s="431"/>
      <c r="CH28" s="477"/>
      <c r="CI28" s="477"/>
      <c r="CJ28" s="477"/>
      <c r="CK28" s="477"/>
      <c r="CL28" s="477"/>
      <c r="CM28" s="477"/>
      <c r="CN28" s="477"/>
      <c r="CO28" s="477"/>
      <c r="CP28" s="477"/>
      <c r="CQ28" s="477"/>
      <c r="CR28" s="477"/>
      <c r="CS28" s="477"/>
      <c r="CT28" s="477"/>
      <c r="CU28" s="477"/>
      <c r="CV28" s="477"/>
      <c r="CW28" s="477"/>
      <c r="CX28" s="477"/>
      <c r="CY28" s="477"/>
      <c r="CZ28" s="477"/>
      <c r="DA28" s="477"/>
      <c r="DB28" s="477"/>
      <c r="DC28" s="477"/>
      <c r="DD28" s="477"/>
      <c r="DE28" s="477"/>
      <c r="DF28" s="477"/>
      <c r="DG28" s="477"/>
      <c r="DH28" s="477"/>
      <c r="DI28" s="477"/>
      <c r="DJ28" s="477"/>
      <c r="DK28" s="477"/>
      <c r="DL28" s="477"/>
      <c r="DM28" s="477"/>
      <c r="DN28" s="477"/>
      <c r="DO28" s="477"/>
      <c r="DP28" s="477"/>
      <c r="DQ28" s="477"/>
      <c r="DR28" s="477"/>
      <c r="DS28" s="477"/>
      <c r="DT28" s="477"/>
      <c r="DU28" s="477"/>
      <c r="DV28" s="477"/>
      <c r="DW28" s="477"/>
      <c r="DX28" s="477"/>
      <c r="DY28" s="477"/>
      <c r="DZ28" s="477"/>
      <c r="EA28" s="477"/>
      <c r="EB28" s="477"/>
      <c r="EC28" s="477"/>
      <c r="ED28" s="477"/>
      <c r="EE28" s="477"/>
      <c r="EF28" s="477"/>
      <c r="EG28" s="477"/>
      <c r="EH28" s="431">
        <f t="shared" si="0"/>
        <v>0</v>
      </c>
      <c r="EI28" s="431"/>
      <c r="EJ28" s="431"/>
      <c r="EK28" s="431"/>
      <c r="EL28" s="431"/>
      <c r="EM28" s="431"/>
      <c r="EN28" s="431"/>
      <c r="EO28" s="431"/>
      <c r="EP28" s="431"/>
      <c r="EQ28" s="431"/>
      <c r="ER28" s="431"/>
      <c r="ES28" s="431"/>
      <c r="ET28" s="431"/>
      <c r="EU28" s="431"/>
      <c r="EV28" s="431"/>
      <c r="EW28" s="431"/>
      <c r="EX28" s="431"/>
    </row>
    <row r="29" spans="1:154" s="151" customFormat="1" ht="12" customHeight="1" x14ac:dyDescent="0.2">
      <c r="A29" s="478"/>
      <c r="B29" s="478"/>
      <c r="C29" s="478"/>
      <c r="D29" s="478"/>
      <c r="E29" s="478"/>
      <c r="F29" s="478"/>
      <c r="G29" s="478"/>
      <c r="H29" s="478"/>
      <c r="I29" s="478"/>
      <c r="J29" s="452" t="str">
        <f>IF(EH29&gt;0,'Расчет налога и взносов'!O24,"")</f>
        <v/>
      </c>
      <c r="K29" s="453"/>
      <c r="L29" s="453"/>
      <c r="M29" s="453"/>
      <c r="N29" s="453"/>
      <c r="O29" s="453"/>
      <c r="P29" s="453"/>
      <c r="Q29" s="453"/>
      <c r="R29" s="453"/>
      <c r="S29" s="276" t="str">
        <f>IF(EH29&gt;0,'Расчет налога и взносов'!P24,"")</f>
        <v/>
      </c>
      <c r="T29" s="477" t="str">
        <f t="shared" si="2"/>
        <v/>
      </c>
      <c r="U29" s="477"/>
      <c r="V29" s="477"/>
      <c r="W29" s="477"/>
      <c r="X29" s="477"/>
      <c r="Y29" s="477"/>
      <c r="Z29" s="477"/>
      <c r="AA29" s="477"/>
      <c r="AB29" s="477"/>
      <c r="AC29" s="477"/>
      <c r="AD29" s="477"/>
      <c r="AE29" s="477"/>
      <c r="AF29" s="477"/>
      <c r="AG29" s="477"/>
      <c r="AH29" s="477"/>
      <c r="AI29" s="431">
        <f>IF(OR('Расчет налога и взносов'!N24="ПФРс",'Расчет налога и взносов'!N24="ПФРн"),'Расчет налога и взносов'!Q24,0)</f>
        <v>0</v>
      </c>
      <c r="AJ29" s="431"/>
      <c r="AK29" s="431"/>
      <c r="AL29" s="431"/>
      <c r="AM29" s="431"/>
      <c r="AN29" s="431"/>
      <c r="AO29" s="431"/>
      <c r="AP29" s="431"/>
      <c r="AQ29" s="431"/>
      <c r="AR29" s="431"/>
      <c r="AS29" s="431"/>
      <c r="AT29" s="431"/>
      <c r="AU29" s="431"/>
      <c r="AV29" s="431"/>
      <c r="AW29" s="431"/>
      <c r="AX29" s="431"/>
      <c r="AY29" s="431"/>
      <c r="AZ29" s="477"/>
      <c r="BA29" s="477"/>
      <c r="BB29" s="477"/>
      <c r="BC29" s="477"/>
      <c r="BD29" s="477"/>
      <c r="BE29" s="477"/>
      <c r="BF29" s="477"/>
      <c r="BG29" s="477"/>
      <c r="BH29" s="477"/>
      <c r="BI29" s="477"/>
      <c r="BJ29" s="477"/>
      <c r="BK29" s="477"/>
      <c r="BL29" s="477"/>
      <c r="BM29" s="477"/>
      <c r="BN29" s="477"/>
      <c r="BO29" s="477"/>
      <c r="BP29" s="477"/>
      <c r="BQ29" s="431">
        <f>IF('Расчет налога и взносов'!N24="ФФОМС",'Расчет налога и взносов'!Q24,0)</f>
        <v>0</v>
      </c>
      <c r="BR29" s="431"/>
      <c r="BS29" s="431"/>
      <c r="BT29" s="431"/>
      <c r="BU29" s="431"/>
      <c r="BV29" s="431"/>
      <c r="BW29" s="431"/>
      <c r="BX29" s="431"/>
      <c r="BY29" s="431"/>
      <c r="BZ29" s="431"/>
      <c r="CA29" s="431"/>
      <c r="CB29" s="431"/>
      <c r="CC29" s="431"/>
      <c r="CD29" s="431"/>
      <c r="CE29" s="431"/>
      <c r="CF29" s="431"/>
      <c r="CG29" s="431"/>
      <c r="CH29" s="477"/>
      <c r="CI29" s="477"/>
      <c r="CJ29" s="477"/>
      <c r="CK29" s="477"/>
      <c r="CL29" s="477"/>
      <c r="CM29" s="477"/>
      <c r="CN29" s="477"/>
      <c r="CO29" s="477"/>
      <c r="CP29" s="477"/>
      <c r="CQ29" s="477"/>
      <c r="CR29" s="477"/>
      <c r="CS29" s="477"/>
      <c r="CT29" s="477"/>
      <c r="CU29" s="477"/>
      <c r="CV29" s="477"/>
      <c r="CW29" s="477"/>
      <c r="CX29" s="477"/>
      <c r="CY29" s="477"/>
      <c r="CZ29" s="477"/>
      <c r="DA29" s="477"/>
      <c r="DB29" s="477"/>
      <c r="DC29" s="477"/>
      <c r="DD29" s="477"/>
      <c r="DE29" s="477"/>
      <c r="DF29" s="477"/>
      <c r="DG29" s="477"/>
      <c r="DH29" s="477"/>
      <c r="DI29" s="477"/>
      <c r="DJ29" s="477"/>
      <c r="DK29" s="477"/>
      <c r="DL29" s="477"/>
      <c r="DM29" s="477"/>
      <c r="DN29" s="477"/>
      <c r="DO29" s="477"/>
      <c r="DP29" s="477"/>
      <c r="DQ29" s="477"/>
      <c r="DR29" s="477"/>
      <c r="DS29" s="477"/>
      <c r="DT29" s="477"/>
      <c r="DU29" s="477"/>
      <c r="DV29" s="477"/>
      <c r="DW29" s="477"/>
      <c r="DX29" s="477"/>
      <c r="DY29" s="477"/>
      <c r="DZ29" s="477"/>
      <c r="EA29" s="477"/>
      <c r="EB29" s="477"/>
      <c r="EC29" s="477"/>
      <c r="ED29" s="477"/>
      <c r="EE29" s="477"/>
      <c r="EF29" s="477"/>
      <c r="EG29" s="477"/>
      <c r="EH29" s="431">
        <f t="shared" si="0"/>
        <v>0</v>
      </c>
      <c r="EI29" s="431"/>
      <c r="EJ29" s="431"/>
      <c r="EK29" s="431"/>
      <c r="EL29" s="431"/>
      <c r="EM29" s="431"/>
      <c r="EN29" s="431"/>
      <c r="EO29" s="431"/>
      <c r="EP29" s="431"/>
      <c r="EQ29" s="431"/>
      <c r="ER29" s="431"/>
      <c r="ES29" s="431"/>
      <c r="ET29" s="431"/>
      <c r="EU29" s="431"/>
      <c r="EV29" s="431"/>
      <c r="EW29" s="431"/>
      <c r="EX29" s="431"/>
    </row>
    <row r="30" spans="1:154" s="151" customFormat="1" ht="12" customHeight="1" x14ac:dyDescent="0.2">
      <c r="A30" s="478"/>
      <c r="B30" s="478"/>
      <c r="C30" s="478"/>
      <c r="D30" s="478"/>
      <c r="E30" s="478"/>
      <c r="F30" s="478"/>
      <c r="G30" s="478"/>
      <c r="H30" s="478"/>
      <c r="I30" s="478"/>
      <c r="J30" s="452" t="str">
        <f>IF(EH30&gt;0,'Расчет налога и взносов'!O25,"")</f>
        <v/>
      </c>
      <c r="K30" s="453"/>
      <c r="L30" s="453"/>
      <c r="M30" s="453"/>
      <c r="N30" s="453"/>
      <c r="O30" s="453"/>
      <c r="P30" s="453"/>
      <c r="Q30" s="453"/>
      <c r="R30" s="453"/>
      <c r="S30" s="276" t="str">
        <f>IF(EH30&gt;0,'Расчет налога и взносов'!P25,"")</f>
        <v/>
      </c>
      <c r="T30" s="477" t="str">
        <f t="shared" si="2"/>
        <v/>
      </c>
      <c r="U30" s="477"/>
      <c r="V30" s="477"/>
      <c r="W30" s="477"/>
      <c r="X30" s="477"/>
      <c r="Y30" s="477"/>
      <c r="Z30" s="477"/>
      <c r="AA30" s="477"/>
      <c r="AB30" s="477"/>
      <c r="AC30" s="477"/>
      <c r="AD30" s="477"/>
      <c r="AE30" s="477"/>
      <c r="AF30" s="477"/>
      <c r="AG30" s="477"/>
      <c r="AH30" s="477"/>
      <c r="AI30" s="431">
        <f>IF(OR('Расчет налога и взносов'!N25="ПФРс",'Расчет налога и взносов'!N25="ПФРн"),'Расчет налога и взносов'!Q25,0)</f>
        <v>0</v>
      </c>
      <c r="AJ30" s="431"/>
      <c r="AK30" s="431"/>
      <c r="AL30" s="431"/>
      <c r="AM30" s="431"/>
      <c r="AN30" s="431"/>
      <c r="AO30" s="431"/>
      <c r="AP30" s="431"/>
      <c r="AQ30" s="431"/>
      <c r="AR30" s="431"/>
      <c r="AS30" s="431"/>
      <c r="AT30" s="431"/>
      <c r="AU30" s="431"/>
      <c r="AV30" s="431"/>
      <c r="AW30" s="431"/>
      <c r="AX30" s="431"/>
      <c r="AY30" s="431"/>
      <c r="AZ30" s="477"/>
      <c r="BA30" s="477"/>
      <c r="BB30" s="477"/>
      <c r="BC30" s="477"/>
      <c r="BD30" s="477"/>
      <c r="BE30" s="477"/>
      <c r="BF30" s="477"/>
      <c r="BG30" s="477"/>
      <c r="BH30" s="477"/>
      <c r="BI30" s="477"/>
      <c r="BJ30" s="477"/>
      <c r="BK30" s="477"/>
      <c r="BL30" s="477"/>
      <c r="BM30" s="477"/>
      <c r="BN30" s="477"/>
      <c r="BO30" s="477"/>
      <c r="BP30" s="477"/>
      <c r="BQ30" s="431">
        <f>IF('Расчет налога и взносов'!N25="ФФОМС",'Расчет налога и взносов'!Q25,0)</f>
        <v>0</v>
      </c>
      <c r="BR30" s="431"/>
      <c r="BS30" s="431"/>
      <c r="BT30" s="431"/>
      <c r="BU30" s="431"/>
      <c r="BV30" s="431"/>
      <c r="BW30" s="431"/>
      <c r="BX30" s="431"/>
      <c r="BY30" s="431"/>
      <c r="BZ30" s="431"/>
      <c r="CA30" s="431"/>
      <c r="CB30" s="431"/>
      <c r="CC30" s="431"/>
      <c r="CD30" s="431"/>
      <c r="CE30" s="431"/>
      <c r="CF30" s="431"/>
      <c r="CG30" s="431"/>
      <c r="CH30" s="477"/>
      <c r="CI30" s="477"/>
      <c r="CJ30" s="477"/>
      <c r="CK30" s="477"/>
      <c r="CL30" s="477"/>
      <c r="CM30" s="477"/>
      <c r="CN30" s="477"/>
      <c r="CO30" s="477"/>
      <c r="CP30" s="477"/>
      <c r="CQ30" s="477"/>
      <c r="CR30" s="477"/>
      <c r="CS30" s="477"/>
      <c r="CT30" s="477"/>
      <c r="CU30" s="477"/>
      <c r="CV30" s="477"/>
      <c r="CW30" s="477"/>
      <c r="CX30" s="477"/>
      <c r="CY30" s="477"/>
      <c r="CZ30" s="477"/>
      <c r="DA30" s="477"/>
      <c r="DB30" s="477"/>
      <c r="DC30" s="477"/>
      <c r="DD30" s="477"/>
      <c r="DE30" s="477"/>
      <c r="DF30" s="477"/>
      <c r="DG30" s="477"/>
      <c r="DH30" s="477"/>
      <c r="DI30" s="477"/>
      <c r="DJ30" s="477"/>
      <c r="DK30" s="477"/>
      <c r="DL30" s="477"/>
      <c r="DM30" s="477"/>
      <c r="DN30" s="477"/>
      <c r="DO30" s="477"/>
      <c r="DP30" s="477"/>
      <c r="DQ30" s="477"/>
      <c r="DR30" s="477"/>
      <c r="DS30" s="477"/>
      <c r="DT30" s="477"/>
      <c r="DU30" s="477"/>
      <c r="DV30" s="477"/>
      <c r="DW30" s="477"/>
      <c r="DX30" s="477"/>
      <c r="DY30" s="477"/>
      <c r="DZ30" s="477"/>
      <c r="EA30" s="477"/>
      <c r="EB30" s="477"/>
      <c r="EC30" s="477"/>
      <c r="ED30" s="477"/>
      <c r="EE30" s="477"/>
      <c r="EF30" s="477"/>
      <c r="EG30" s="477"/>
      <c r="EH30" s="431">
        <f t="shared" si="0"/>
        <v>0</v>
      </c>
      <c r="EI30" s="431"/>
      <c r="EJ30" s="431"/>
      <c r="EK30" s="431"/>
      <c r="EL30" s="431"/>
      <c r="EM30" s="431"/>
      <c r="EN30" s="431"/>
      <c r="EO30" s="431"/>
      <c r="EP30" s="431"/>
      <c r="EQ30" s="431"/>
      <c r="ER30" s="431"/>
      <c r="ES30" s="431"/>
      <c r="ET30" s="431"/>
      <c r="EU30" s="431"/>
      <c r="EV30" s="431"/>
      <c r="EW30" s="431"/>
      <c r="EX30" s="431"/>
    </row>
    <row r="31" spans="1:154" s="151" customFormat="1" ht="12" customHeight="1" x14ac:dyDescent="0.2">
      <c r="A31" s="478"/>
      <c r="B31" s="478"/>
      <c r="C31" s="478"/>
      <c r="D31" s="478"/>
      <c r="E31" s="478"/>
      <c r="F31" s="478"/>
      <c r="G31" s="478"/>
      <c r="H31" s="478"/>
      <c r="I31" s="478"/>
      <c r="J31" s="452" t="str">
        <f>IF(EH31&gt;0,'Расчет налога и взносов'!O26,"")</f>
        <v/>
      </c>
      <c r="K31" s="453"/>
      <c r="L31" s="453"/>
      <c r="M31" s="453"/>
      <c r="N31" s="453"/>
      <c r="O31" s="453"/>
      <c r="P31" s="453"/>
      <c r="Q31" s="453"/>
      <c r="R31" s="453"/>
      <c r="S31" s="276" t="str">
        <f>IF(EH31&gt;0,'Расчет налога и взносов'!P26,"")</f>
        <v/>
      </c>
      <c r="T31" s="477" t="str">
        <f t="shared" si="2"/>
        <v/>
      </c>
      <c r="U31" s="477"/>
      <c r="V31" s="477"/>
      <c r="W31" s="477"/>
      <c r="X31" s="477"/>
      <c r="Y31" s="477"/>
      <c r="Z31" s="477"/>
      <c r="AA31" s="477"/>
      <c r="AB31" s="477"/>
      <c r="AC31" s="477"/>
      <c r="AD31" s="477"/>
      <c r="AE31" s="477"/>
      <c r="AF31" s="477"/>
      <c r="AG31" s="477"/>
      <c r="AH31" s="477"/>
      <c r="AI31" s="431">
        <f>IF(OR('Расчет налога и взносов'!N26="ПФРс",'Расчет налога и взносов'!N26="ПФРн"),'Расчет налога и взносов'!Q26,0)</f>
        <v>0</v>
      </c>
      <c r="AJ31" s="431"/>
      <c r="AK31" s="431"/>
      <c r="AL31" s="431"/>
      <c r="AM31" s="431"/>
      <c r="AN31" s="431"/>
      <c r="AO31" s="431"/>
      <c r="AP31" s="431"/>
      <c r="AQ31" s="431"/>
      <c r="AR31" s="431"/>
      <c r="AS31" s="431"/>
      <c r="AT31" s="431"/>
      <c r="AU31" s="431"/>
      <c r="AV31" s="431"/>
      <c r="AW31" s="431"/>
      <c r="AX31" s="431"/>
      <c r="AY31" s="431"/>
      <c r="AZ31" s="477"/>
      <c r="BA31" s="477"/>
      <c r="BB31" s="477"/>
      <c r="BC31" s="477"/>
      <c r="BD31" s="477"/>
      <c r="BE31" s="477"/>
      <c r="BF31" s="477"/>
      <c r="BG31" s="477"/>
      <c r="BH31" s="477"/>
      <c r="BI31" s="477"/>
      <c r="BJ31" s="477"/>
      <c r="BK31" s="477"/>
      <c r="BL31" s="477"/>
      <c r="BM31" s="477"/>
      <c r="BN31" s="477"/>
      <c r="BO31" s="477"/>
      <c r="BP31" s="477"/>
      <c r="BQ31" s="431">
        <f>IF('Расчет налога и взносов'!N26="ФФОМС",'Расчет налога и взносов'!Q26,0)</f>
        <v>0</v>
      </c>
      <c r="BR31" s="431"/>
      <c r="BS31" s="431"/>
      <c r="BT31" s="431"/>
      <c r="BU31" s="431"/>
      <c r="BV31" s="431"/>
      <c r="BW31" s="431"/>
      <c r="BX31" s="431"/>
      <c r="BY31" s="431"/>
      <c r="BZ31" s="431"/>
      <c r="CA31" s="431"/>
      <c r="CB31" s="431"/>
      <c r="CC31" s="431"/>
      <c r="CD31" s="431"/>
      <c r="CE31" s="431"/>
      <c r="CF31" s="431"/>
      <c r="CG31" s="431"/>
      <c r="CH31" s="477"/>
      <c r="CI31" s="477"/>
      <c r="CJ31" s="477"/>
      <c r="CK31" s="477"/>
      <c r="CL31" s="477"/>
      <c r="CM31" s="477"/>
      <c r="CN31" s="477"/>
      <c r="CO31" s="477"/>
      <c r="CP31" s="477"/>
      <c r="CQ31" s="477"/>
      <c r="CR31" s="477"/>
      <c r="CS31" s="477"/>
      <c r="CT31" s="477"/>
      <c r="CU31" s="477"/>
      <c r="CV31" s="477"/>
      <c r="CW31" s="477"/>
      <c r="CX31" s="477"/>
      <c r="CY31" s="477"/>
      <c r="CZ31" s="477"/>
      <c r="DA31" s="477"/>
      <c r="DB31" s="477"/>
      <c r="DC31" s="477"/>
      <c r="DD31" s="477"/>
      <c r="DE31" s="477"/>
      <c r="DF31" s="477"/>
      <c r="DG31" s="477"/>
      <c r="DH31" s="477"/>
      <c r="DI31" s="477"/>
      <c r="DJ31" s="477"/>
      <c r="DK31" s="477"/>
      <c r="DL31" s="477"/>
      <c r="DM31" s="477"/>
      <c r="DN31" s="477"/>
      <c r="DO31" s="477"/>
      <c r="DP31" s="477"/>
      <c r="DQ31" s="477"/>
      <c r="DR31" s="477"/>
      <c r="DS31" s="477"/>
      <c r="DT31" s="477"/>
      <c r="DU31" s="477"/>
      <c r="DV31" s="477"/>
      <c r="DW31" s="477"/>
      <c r="DX31" s="477"/>
      <c r="DY31" s="477"/>
      <c r="DZ31" s="477"/>
      <c r="EA31" s="477"/>
      <c r="EB31" s="477"/>
      <c r="EC31" s="477"/>
      <c r="ED31" s="477"/>
      <c r="EE31" s="477"/>
      <c r="EF31" s="477"/>
      <c r="EG31" s="477"/>
      <c r="EH31" s="431">
        <f t="shared" si="0"/>
        <v>0</v>
      </c>
      <c r="EI31" s="431"/>
      <c r="EJ31" s="431"/>
      <c r="EK31" s="431"/>
      <c r="EL31" s="431"/>
      <c r="EM31" s="431"/>
      <c r="EN31" s="431"/>
      <c r="EO31" s="431"/>
      <c r="EP31" s="431"/>
      <c r="EQ31" s="431"/>
      <c r="ER31" s="431"/>
      <c r="ES31" s="431"/>
      <c r="ET31" s="431"/>
      <c r="EU31" s="431"/>
      <c r="EV31" s="431"/>
      <c r="EW31" s="431"/>
      <c r="EX31" s="431"/>
    </row>
    <row r="32" spans="1:154" s="151" customFormat="1" ht="12.75" x14ac:dyDescent="0.2">
      <c r="A32" s="279"/>
      <c r="B32" s="484" t="s">
        <v>24</v>
      </c>
      <c r="C32" s="485"/>
      <c r="D32" s="485"/>
      <c r="E32" s="485"/>
      <c r="F32" s="485"/>
      <c r="G32" s="485"/>
      <c r="H32" s="485"/>
      <c r="I32" s="485"/>
      <c r="J32" s="485"/>
      <c r="K32" s="485"/>
      <c r="L32" s="485"/>
      <c r="M32" s="485"/>
      <c r="N32" s="485"/>
      <c r="O32" s="485"/>
      <c r="P32" s="485"/>
      <c r="Q32" s="485"/>
      <c r="R32" s="485"/>
      <c r="S32" s="485"/>
      <c r="T32" s="485"/>
      <c r="U32" s="485"/>
      <c r="V32" s="485"/>
      <c r="W32" s="485"/>
      <c r="X32" s="485"/>
      <c r="Y32" s="485"/>
      <c r="Z32" s="485"/>
      <c r="AA32" s="485"/>
      <c r="AB32" s="485"/>
      <c r="AC32" s="485"/>
      <c r="AD32" s="485"/>
      <c r="AE32" s="485"/>
      <c r="AF32" s="485"/>
      <c r="AG32" s="485"/>
      <c r="AH32" s="485"/>
      <c r="AI32" s="431">
        <f>SUM(AI24:AY31)</f>
        <v>0</v>
      </c>
      <c r="AJ32" s="431"/>
      <c r="AK32" s="431"/>
      <c r="AL32" s="431"/>
      <c r="AM32" s="431"/>
      <c r="AN32" s="431"/>
      <c r="AO32" s="431"/>
      <c r="AP32" s="431"/>
      <c r="AQ32" s="431"/>
      <c r="AR32" s="431"/>
      <c r="AS32" s="431"/>
      <c r="AT32" s="431"/>
      <c r="AU32" s="431"/>
      <c r="AV32" s="431"/>
      <c r="AW32" s="431"/>
      <c r="AX32" s="431"/>
      <c r="AY32" s="431"/>
      <c r="AZ32" s="477"/>
      <c r="BA32" s="477"/>
      <c r="BB32" s="477"/>
      <c r="BC32" s="477"/>
      <c r="BD32" s="477"/>
      <c r="BE32" s="477"/>
      <c r="BF32" s="477"/>
      <c r="BG32" s="477"/>
      <c r="BH32" s="477"/>
      <c r="BI32" s="477"/>
      <c r="BJ32" s="477"/>
      <c r="BK32" s="477"/>
      <c r="BL32" s="477"/>
      <c r="BM32" s="477"/>
      <c r="BN32" s="477"/>
      <c r="BO32" s="477"/>
      <c r="BP32" s="477"/>
      <c r="BQ32" s="431">
        <f>SUM(BQ24:CG31)</f>
        <v>0</v>
      </c>
      <c r="BR32" s="431"/>
      <c r="BS32" s="431"/>
      <c r="BT32" s="431"/>
      <c r="BU32" s="431"/>
      <c r="BV32" s="431"/>
      <c r="BW32" s="431"/>
      <c r="BX32" s="431"/>
      <c r="BY32" s="431"/>
      <c r="BZ32" s="431"/>
      <c r="CA32" s="431"/>
      <c r="CB32" s="431"/>
      <c r="CC32" s="431"/>
      <c r="CD32" s="431"/>
      <c r="CE32" s="431"/>
      <c r="CF32" s="431"/>
      <c r="CG32" s="431"/>
      <c r="CH32" s="477"/>
      <c r="CI32" s="477"/>
      <c r="CJ32" s="477"/>
      <c r="CK32" s="477"/>
      <c r="CL32" s="477"/>
      <c r="CM32" s="477"/>
      <c r="CN32" s="477"/>
      <c r="CO32" s="477"/>
      <c r="CP32" s="477"/>
      <c r="CQ32" s="477"/>
      <c r="CR32" s="477"/>
      <c r="CS32" s="477"/>
      <c r="CT32" s="477"/>
      <c r="CU32" s="477"/>
      <c r="CV32" s="477"/>
      <c r="CW32" s="477"/>
      <c r="CX32" s="477"/>
      <c r="CY32" s="477"/>
      <c r="CZ32" s="477"/>
      <c r="DA32" s="477"/>
      <c r="DB32" s="477"/>
      <c r="DC32" s="477"/>
      <c r="DD32" s="477"/>
      <c r="DE32" s="477"/>
      <c r="DF32" s="477"/>
      <c r="DG32" s="477"/>
      <c r="DH32" s="477"/>
      <c r="DI32" s="477"/>
      <c r="DJ32" s="477"/>
      <c r="DK32" s="477"/>
      <c r="DL32" s="477"/>
      <c r="DM32" s="477"/>
      <c r="DN32" s="477"/>
      <c r="DO32" s="477"/>
      <c r="DP32" s="477"/>
      <c r="DQ32" s="477"/>
      <c r="DR32" s="477"/>
      <c r="DS32" s="477"/>
      <c r="DT32" s="477"/>
      <c r="DU32" s="477"/>
      <c r="DV32" s="477"/>
      <c r="DW32" s="477"/>
      <c r="DX32" s="477"/>
      <c r="DY32" s="477"/>
      <c r="DZ32" s="477"/>
      <c r="EA32" s="477"/>
      <c r="EB32" s="477"/>
      <c r="EC32" s="477"/>
      <c r="ED32" s="477"/>
      <c r="EE32" s="477"/>
      <c r="EF32" s="477"/>
      <c r="EG32" s="477"/>
      <c r="EH32" s="431">
        <f t="shared" si="0"/>
        <v>0</v>
      </c>
      <c r="EI32" s="431"/>
      <c r="EJ32" s="431"/>
      <c r="EK32" s="431"/>
      <c r="EL32" s="431"/>
      <c r="EM32" s="431"/>
      <c r="EN32" s="431"/>
      <c r="EO32" s="431"/>
      <c r="EP32" s="431"/>
      <c r="EQ32" s="431"/>
      <c r="ER32" s="431"/>
      <c r="ES32" s="431"/>
      <c r="ET32" s="431"/>
      <c r="EU32" s="431"/>
      <c r="EV32" s="431"/>
      <c r="EW32" s="431"/>
      <c r="EX32" s="431"/>
    </row>
    <row r="33" spans="1:154" s="278" customFormat="1" ht="12.75" x14ac:dyDescent="0.2">
      <c r="A33" s="277"/>
      <c r="B33" s="480" t="s">
        <v>25</v>
      </c>
      <c r="C33" s="481"/>
      <c r="D33" s="481"/>
      <c r="E33" s="481"/>
      <c r="F33" s="481"/>
      <c r="G33" s="481"/>
      <c r="H33" s="481"/>
      <c r="I33" s="481"/>
      <c r="J33" s="481"/>
      <c r="K33" s="481"/>
      <c r="L33" s="481"/>
      <c r="M33" s="481"/>
      <c r="N33" s="481"/>
      <c r="O33" s="481"/>
      <c r="P33" s="481"/>
      <c r="Q33" s="481"/>
      <c r="R33" s="481"/>
      <c r="S33" s="481"/>
      <c r="T33" s="481"/>
      <c r="U33" s="481"/>
      <c r="V33" s="481"/>
      <c r="W33" s="481"/>
      <c r="X33" s="481"/>
      <c r="Y33" s="481"/>
      <c r="Z33" s="481"/>
      <c r="AA33" s="481"/>
      <c r="AB33" s="481"/>
      <c r="AC33" s="481"/>
      <c r="AD33" s="481"/>
      <c r="AE33" s="481"/>
      <c r="AF33" s="481"/>
      <c r="AG33" s="481"/>
      <c r="AH33" s="481"/>
      <c r="AI33" s="482">
        <f>AI23+AI32</f>
        <v>0</v>
      </c>
      <c r="AJ33" s="482"/>
      <c r="AK33" s="482"/>
      <c r="AL33" s="482"/>
      <c r="AM33" s="482"/>
      <c r="AN33" s="482"/>
      <c r="AO33" s="482"/>
      <c r="AP33" s="482"/>
      <c r="AQ33" s="482"/>
      <c r="AR33" s="482"/>
      <c r="AS33" s="482"/>
      <c r="AT33" s="482"/>
      <c r="AU33" s="482"/>
      <c r="AV33" s="482"/>
      <c r="AW33" s="482"/>
      <c r="AX33" s="482"/>
      <c r="AY33" s="482"/>
      <c r="AZ33" s="483"/>
      <c r="BA33" s="483"/>
      <c r="BB33" s="483"/>
      <c r="BC33" s="483"/>
      <c r="BD33" s="483"/>
      <c r="BE33" s="483"/>
      <c r="BF33" s="483"/>
      <c r="BG33" s="483"/>
      <c r="BH33" s="483"/>
      <c r="BI33" s="483"/>
      <c r="BJ33" s="483"/>
      <c r="BK33" s="483"/>
      <c r="BL33" s="483"/>
      <c r="BM33" s="483"/>
      <c r="BN33" s="483"/>
      <c r="BO33" s="483"/>
      <c r="BP33" s="483"/>
      <c r="BQ33" s="482">
        <f>BQ23+BQ32</f>
        <v>0</v>
      </c>
      <c r="BR33" s="482"/>
      <c r="BS33" s="482"/>
      <c r="BT33" s="482"/>
      <c r="BU33" s="482"/>
      <c r="BV33" s="482"/>
      <c r="BW33" s="482"/>
      <c r="BX33" s="482"/>
      <c r="BY33" s="482"/>
      <c r="BZ33" s="482"/>
      <c r="CA33" s="482"/>
      <c r="CB33" s="482"/>
      <c r="CC33" s="482"/>
      <c r="CD33" s="482"/>
      <c r="CE33" s="482"/>
      <c r="CF33" s="482"/>
      <c r="CG33" s="482"/>
      <c r="CH33" s="483"/>
      <c r="CI33" s="483"/>
      <c r="CJ33" s="483"/>
      <c r="CK33" s="483"/>
      <c r="CL33" s="483"/>
      <c r="CM33" s="483"/>
      <c r="CN33" s="483"/>
      <c r="CO33" s="483"/>
      <c r="CP33" s="483"/>
      <c r="CQ33" s="483"/>
      <c r="CR33" s="483"/>
      <c r="CS33" s="483"/>
      <c r="CT33" s="483"/>
      <c r="CU33" s="483"/>
      <c r="CV33" s="483"/>
      <c r="CW33" s="483"/>
      <c r="CX33" s="483"/>
      <c r="CY33" s="483"/>
      <c r="CZ33" s="483"/>
      <c r="DA33" s="483"/>
      <c r="DB33" s="483"/>
      <c r="DC33" s="483"/>
      <c r="DD33" s="483"/>
      <c r="DE33" s="483"/>
      <c r="DF33" s="483"/>
      <c r="DG33" s="483"/>
      <c r="DH33" s="483"/>
      <c r="DI33" s="483"/>
      <c r="DJ33" s="483"/>
      <c r="DK33" s="483"/>
      <c r="DL33" s="483"/>
      <c r="DM33" s="483"/>
      <c r="DN33" s="483"/>
      <c r="DO33" s="483"/>
      <c r="DP33" s="483"/>
      <c r="DQ33" s="483"/>
      <c r="DR33" s="483"/>
      <c r="DS33" s="483"/>
      <c r="DT33" s="483"/>
      <c r="DU33" s="483"/>
      <c r="DV33" s="483"/>
      <c r="DW33" s="483"/>
      <c r="DX33" s="483"/>
      <c r="DY33" s="483"/>
      <c r="DZ33" s="483"/>
      <c r="EA33" s="483"/>
      <c r="EB33" s="483"/>
      <c r="EC33" s="483"/>
      <c r="ED33" s="483"/>
      <c r="EE33" s="483"/>
      <c r="EF33" s="483"/>
      <c r="EG33" s="483"/>
      <c r="EH33" s="482">
        <f t="shared" si="0"/>
        <v>0</v>
      </c>
      <c r="EI33" s="482"/>
      <c r="EJ33" s="482"/>
      <c r="EK33" s="482"/>
      <c r="EL33" s="482"/>
      <c r="EM33" s="482"/>
      <c r="EN33" s="482"/>
      <c r="EO33" s="482"/>
      <c r="EP33" s="482"/>
      <c r="EQ33" s="482"/>
      <c r="ER33" s="482"/>
      <c r="ES33" s="482"/>
      <c r="ET33" s="482"/>
      <c r="EU33" s="482"/>
      <c r="EV33" s="482"/>
      <c r="EW33" s="482"/>
      <c r="EX33" s="482"/>
    </row>
    <row r="34" spans="1:154" s="151" customFormat="1" ht="12" customHeight="1" x14ac:dyDescent="0.2">
      <c r="A34" s="478"/>
      <c r="B34" s="478"/>
      <c r="C34" s="478"/>
      <c r="D34" s="478"/>
      <c r="E34" s="478"/>
      <c r="F34" s="478"/>
      <c r="G34" s="478"/>
      <c r="H34" s="478"/>
      <c r="I34" s="478"/>
      <c r="J34" s="452" t="str">
        <f>IF(EH34&gt;0,'Расчет налога и взносов'!T18,"")</f>
        <v/>
      </c>
      <c r="K34" s="453"/>
      <c r="L34" s="453"/>
      <c r="M34" s="453"/>
      <c r="N34" s="453"/>
      <c r="O34" s="453"/>
      <c r="P34" s="453"/>
      <c r="Q34" s="453"/>
      <c r="R34" s="453"/>
      <c r="S34" s="276" t="str">
        <f>IF(EH34&gt;0,'Расчет налога и взносов'!U18,"")</f>
        <v/>
      </c>
      <c r="T34" s="477" t="str">
        <f t="shared" ref="T34:T41" si="3">IF(EH34&gt;0,"2013 год","")</f>
        <v/>
      </c>
      <c r="U34" s="477"/>
      <c r="V34" s="477"/>
      <c r="W34" s="477"/>
      <c r="X34" s="477"/>
      <c r="Y34" s="477"/>
      <c r="Z34" s="477"/>
      <c r="AA34" s="477"/>
      <c r="AB34" s="477"/>
      <c r="AC34" s="477"/>
      <c r="AD34" s="477"/>
      <c r="AE34" s="477"/>
      <c r="AF34" s="477"/>
      <c r="AG34" s="477"/>
      <c r="AH34" s="477"/>
      <c r="AI34" s="431">
        <f>IF(OR('Расчет налога и взносов'!S18="ПФРс",'Расчет налога и взносов'!S18="ПФРн"),'Расчет налога и взносов'!V18,0)</f>
        <v>0</v>
      </c>
      <c r="AJ34" s="431"/>
      <c r="AK34" s="431"/>
      <c r="AL34" s="431"/>
      <c r="AM34" s="431"/>
      <c r="AN34" s="431"/>
      <c r="AO34" s="431"/>
      <c r="AP34" s="431"/>
      <c r="AQ34" s="431"/>
      <c r="AR34" s="431"/>
      <c r="AS34" s="431"/>
      <c r="AT34" s="431"/>
      <c r="AU34" s="431"/>
      <c r="AV34" s="431"/>
      <c r="AW34" s="431"/>
      <c r="AX34" s="431"/>
      <c r="AY34" s="431"/>
      <c r="AZ34" s="477"/>
      <c r="BA34" s="477"/>
      <c r="BB34" s="477"/>
      <c r="BC34" s="477"/>
      <c r="BD34" s="477"/>
      <c r="BE34" s="477"/>
      <c r="BF34" s="477"/>
      <c r="BG34" s="477"/>
      <c r="BH34" s="477"/>
      <c r="BI34" s="477"/>
      <c r="BJ34" s="477"/>
      <c r="BK34" s="477"/>
      <c r="BL34" s="477"/>
      <c r="BM34" s="477"/>
      <c r="BN34" s="477"/>
      <c r="BO34" s="477"/>
      <c r="BP34" s="477"/>
      <c r="BQ34" s="431">
        <f>IF('Расчет налога и взносов'!S18="ФФОМС",'Расчет налога и взносов'!V18,0)</f>
        <v>0</v>
      </c>
      <c r="BR34" s="431"/>
      <c r="BS34" s="431"/>
      <c r="BT34" s="431"/>
      <c r="BU34" s="431"/>
      <c r="BV34" s="431"/>
      <c r="BW34" s="431"/>
      <c r="BX34" s="431"/>
      <c r="BY34" s="431"/>
      <c r="BZ34" s="431"/>
      <c r="CA34" s="431"/>
      <c r="CB34" s="431"/>
      <c r="CC34" s="431"/>
      <c r="CD34" s="431"/>
      <c r="CE34" s="431"/>
      <c r="CF34" s="431"/>
      <c r="CG34" s="431"/>
      <c r="CH34" s="477"/>
      <c r="CI34" s="477"/>
      <c r="CJ34" s="477"/>
      <c r="CK34" s="477"/>
      <c r="CL34" s="477"/>
      <c r="CM34" s="477"/>
      <c r="CN34" s="477"/>
      <c r="CO34" s="477"/>
      <c r="CP34" s="477"/>
      <c r="CQ34" s="477"/>
      <c r="CR34" s="477"/>
      <c r="CS34" s="477"/>
      <c r="CT34" s="477"/>
      <c r="CU34" s="477"/>
      <c r="CV34" s="477"/>
      <c r="CW34" s="477"/>
      <c r="CX34" s="477"/>
      <c r="CY34" s="477"/>
      <c r="CZ34" s="477"/>
      <c r="DA34" s="477"/>
      <c r="DB34" s="477"/>
      <c r="DC34" s="477"/>
      <c r="DD34" s="477"/>
      <c r="DE34" s="477"/>
      <c r="DF34" s="477"/>
      <c r="DG34" s="477"/>
      <c r="DH34" s="477"/>
      <c r="DI34" s="477"/>
      <c r="DJ34" s="477"/>
      <c r="DK34" s="477"/>
      <c r="DL34" s="477"/>
      <c r="DM34" s="477"/>
      <c r="DN34" s="477"/>
      <c r="DO34" s="477"/>
      <c r="DP34" s="477"/>
      <c r="DQ34" s="477"/>
      <c r="DR34" s="477"/>
      <c r="DS34" s="477"/>
      <c r="DT34" s="477"/>
      <c r="DU34" s="477"/>
      <c r="DV34" s="477"/>
      <c r="DW34" s="477"/>
      <c r="DX34" s="477"/>
      <c r="DY34" s="477"/>
      <c r="DZ34" s="477"/>
      <c r="EA34" s="477"/>
      <c r="EB34" s="477"/>
      <c r="EC34" s="477"/>
      <c r="ED34" s="477"/>
      <c r="EE34" s="477"/>
      <c r="EF34" s="477"/>
      <c r="EG34" s="477"/>
      <c r="EH34" s="431">
        <f t="shared" si="0"/>
        <v>0</v>
      </c>
      <c r="EI34" s="431"/>
      <c r="EJ34" s="431"/>
      <c r="EK34" s="431"/>
      <c r="EL34" s="431"/>
      <c r="EM34" s="431"/>
      <c r="EN34" s="431"/>
      <c r="EO34" s="431"/>
      <c r="EP34" s="431"/>
      <c r="EQ34" s="431"/>
      <c r="ER34" s="431"/>
      <c r="ES34" s="431"/>
      <c r="ET34" s="431"/>
      <c r="EU34" s="431"/>
      <c r="EV34" s="431"/>
      <c r="EW34" s="431"/>
      <c r="EX34" s="431"/>
    </row>
    <row r="35" spans="1:154" s="151" customFormat="1" ht="12" customHeight="1" x14ac:dyDescent="0.2">
      <c r="A35" s="478"/>
      <c r="B35" s="478"/>
      <c r="C35" s="478"/>
      <c r="D35" s="478"/>
      <c r="E35" s="478"/>
      <c r="F35" s="478"/>
      <c r="G35" s="478"/>
      <c r="H35" s="478"/>
      <c r="I35" s="478"/>
      <c r="J35" s="452" t="str">
        <f>IF(EH35&gt;0,'Расчет налога и взносов'!T19,"")</f>
        <v/>
      </c>
      <c r="K35" s="453"/>
      <c r="L35" s="453"/>
      <c r="M35" s="453"/>
      <c r="N35" s="453"/>
      <c r="O35" s="453"/>
      <c r="P35" s="453"/>
      <c r="Q35" s="453"/>
      <c r="R35" s="453"/>
      <c r="S35" s="276" t="str">
        <f>IF(EH35&gt;0,'Расчет налога и взносов'!U19,"")</f>
        <v/>
      </c>
      <c r="T35" s="477" t="str">
        <f t="shared" si="3"/>
        <v/>
      </c>
      <c r="U35" s="477"/>
      <c r="V35" s="477"/>
      <c r="W35" s="477"/>
      <c r="X35" s="477"/>
      <c r="Y35" s="477"/>
      <c r="Z35" s="477"/>
      <c r="AA35" s="477"/>
      <c r="AB35" s="477"/>
      <c r="AC35" s="477"/>
      <c r="AD35" s="477"/>
      <c r="AE35" s="477"/>
      <c r="AF35" s="477"/>
      <c r="AG35" s="477"/>
      <c r="AH35" s="477"/>
      <c r="AI35" s="431">
        <f>IF(OR('Расчет налога и взносов'!S19="ПФРс",'Расчет налога и взносов'!S19="ПФРн"),'Расчет налога и взносов'!V19,0)</f>
        <v>0</v>
      </c>
      <c r="AJ35" s="431"/>
      <c r="AK35" s="431"/>
      <c r="AL35" s="431"/>
      <c r="AM35" s="431"/>
      <c r="AN35" s="431"/>
      <c r="AO35" s="431"/>
      <c r="AP35" s="431"/>
      <c r="AQ35" s="431"/>
      <c r="AR35" s="431"/>
      <c r="AS35" s="431"/>
      <c r="AT35" s="431"/>
      <c r="AU35" s="431"/>
      <c r="AV35" s="431"/>
      <c r="AW35" s="431"/>
      <c r="AX35" s="431"/>
      <c r="AY35" s="431"/>
      <c r="AZ35" s="477"/>
      <c r="BA35" s="477"/>
      <c r="BB35" s="477"/>
      <c r="BC35" s="477"/>
      <c r="BD35" s="477"/>
      <c r="BE35" s="477"/>
      <c r="BF35" s="477"/>
      <c r="BG35" s="477"/>
      <c r="BH35" s="477"/>
      <c r="BI35" s="477"/>
      <c r="BJ35" s="477"/>
      <c r="BK35" s="477"/>
      <c r="BL35" s="477"/>
      <c r="BM35" s="477"/>
      <c r="BN35" s="477"/>
      <c r="BO35" s="477"/>
      <c r="BP35" s="477"/>
      <c r="BQ35" s="431">
        <f>IF('Расчет налога и взносов'!S19="ФФОМС",'Расчет налога и взносов'!V19,0)</f>
        <v>0</v>
      </c>
      <c r="BR35" s="431"/>
      <c r="BS35" s="431"/>
      <c r="BT35" s="431"/>
      <c r="BU35" s="431"/>
      <c r="BV35" s="431"/>
      <c r="BW35" s="431"/>
      <c r="BX35" s="431"/>
      <c r="BY35" s="431"/>
      <c r="BZ35" s="431"/>
      <c r="CA35" s="431"/>
      <c r="CB35" s="431"/>
      <c r="CC35" s="431"/>
      <c r="CD35" s="431"/>
      <c r="CE35" s="431"/>
      <c r="CF35" s="431"/>
      <c r="CG35" s="431"/>
      <c r="CH35" s="477"/>
      <c r="CI35" s="477"/>
      <c r="CJ35" s="477"/>
      <c r="CK35" s="477"/>
      <c r="CL35" s="477"/>
      <c r="CM35" s="477"/>
      <c r="CN35" s="477"/>
      <c r="CO35" s="477"/>
      <c r="CP35" s="477"/>
      <c r="CQ35" s="477"/>
      <c r="CR35" s="477"/>
      <c r="CS35" s="477"/>
      <c r="CT35" s="477"/>
      <c r="CU35" s="477"/>
      <c r="CV35" s="477"/>
      <c r="CW35" s="477"/>
      <c r="CX35" s="477"/>
      <c r="CY35" s="477"/>
      <c r="CZ35" s="477"/>
      <c r="DA35" s="477"/>
      <c r="DB35" s="477"/>
      <c r="DC35" s="477"/>
      <c r="DD35" s="477"/>
      <c r="DE35" s="477"/>
      <c r="DF35" s="477"/>
      <c r="DG35" s="477"/>
      <c r="DH35" s="477"/>
      <c r="DI35" s="477"/>
      <c r="DJ35" s="477"/>
      <c r="DK35" s="477"/>
      <c r="DL35" s="477"/>
      <c r="DM35" s="477"/>
      <c r="DN35" s="477"/>
      <c r="DO35" s="477"/>
      <c r="DP35" s="477"/>
      <c r="DQ35" s="477"/>
      <c r="DR35" s="477"/>
      <c r="DS35" s="477"/>
      <c r="DT35" s="477"/>
      <c r="DU35" s="477"/>
      <c r="DV35" s="477"/>
      <c r="DW35" s="477"/>
      <c r="DX35" s="477"/>
      <c r="DY35" s="477"/>
      <c r="DZ35" s="477"/>
      <c r="EA35" s="477"/>
      <c r="EB35" s="477"/>
      <c r="EC35" s="477"/>
      <c r="ED35" s="477"/>
      <c r="EE35" s="477"/>
      <c r="EF35" s="477"/>
      <c r="EG35" s="477"/>
      <c r="EH35" s="431">
        <f t="shared" si="0"/>
        <v>0</v>
      </c>
      <c r="EI35" s="431"/>
      <c r="EJ35" s="431"/>
      <c r="EK35" s="431"/>
      <c r="EL35" s="431"/>
      <c r="EM35" s="431"/>
      <c r="EN35" s="431"/>
      <c r="EO35" s="431"/>
      <c r="EP35" s="431"/>
      <c r="EQ35" s="431"/>
      <c r="ER35" s="431"/>
      <c r="ES35" s="431"/>
      <c r="ET35" s="431"/>
      <c r="EU35" s="431"/>
      <c r="EV35" s="431"/>
      <c r="EW35" s="431"/>
      <c r="EX35" s="431"/>
    </row>
    <row r="36" spans="1:154" s="151" customFormat="1" ht="12" customHeight="1" x14ac:dyDescent="0.2">
      <c r="A36" s="478"/>
      <c r="B36" s="478"/>
      <c r="C36" s="478"/>
      <c r="D36" s="478"/>
      <c r="E36" s="478"/>
      <c r="F36" s="478"/>
      <c r="G36" s="478"/>
      <c r="H36" s="478"/>
      <c r="I36" s="478"/>
      <c r="J36" s="452" t="str">
        <f>IF(EH36&gt;0,'Расчет налога и взносов'!T20,"")</f>
        <v/>
      </c>
      <c r="K36" s="453"/>
      <c r="L36" s="453"/>
      <c r="M36" s="453"/>
      <c r="N36" s="453"/>
      <c r="O36" s="453"/>
      <c r="P36" s="453"/>
      <c r="Q36" s="453"/>
      <c r="R36" s="453"/>
      <c r="S36" s="276" t="str">
        <f>IF(EH36&gt;0,'Расчет налога и взносов'!U20,"")</f>
        <v/>
      </c>
      <c r="T36" s="477" t="str">
        <f t="shared" si="3"/>
        <v/>
      </c>
      <c r="U36" s="477"/>
      <c r="V36" s="477"/>
      <c r="W36" s="477"/>
      <c r="X36" s="477"/>
      <c r="Y36" s="477"/>
      <c r="Z36" s="477"/>
      <c r="AA36" s="477"/>
      <c r="AB36" s="477"/>
      <c r="AC36" s="477"/>
      <c r="AD36" s="477"/>
      <c r="AE36" s="477"/>
      <c r="AF36" s="477"/>
      <c r="AG36" s="477"/>
      <c r="AH36" s="477"/>
      <c r="AI36" s="431">
        <f>IF(OR('Расчет налога и взносов'!S20="ПФРс",'Расчет налога и взносов'!S20="ПФРн"),'Расчет налога и взносов'!V20,0)</f>
        <v>0</v>
      </c>
      <c r="AJ36" s="431"/>
      <c r="AK36" s="431"/>
      <c r="AL36" s="431"/>
      <c r="AM36" s="431"/>
      <c r="AN36" s="431"/>
      <c r="AO36" s="431"/>
      <c r="AP36" s="431"/>
      <c r="AQ36" s="431"/>
      <c r="AR36" s="431"/>
      <c r="AS36" s="431"/>
      <c r="AT36" s="431"/>
      <c r="AU36" s="431"/>
      <c r="AV36" s="431"/>
      <c r="AW36" s="431"/>
      <c r="AX36" s="431"/>
      <c r="AY36" s="431"/>
      <c r="AZ36" s="477"/>
      <c r="BA36" s="477"/>
      <c r="BB36" s="477"/>
      <c r="BC36" s="477"/>
      <c r="BD36" s="477"/>
      <c r="BE36" s="477"/>
      <c r="BF36" s="477"/>
      <c r="BG36" s="477"/>
      <c r="BH36" s="477"/>
      <c r="BI36" s="477"/>
      <c r="BJ36" s="477"/>
      <c r="BK36" s="477"/>
      <c r="BL36" s="477"/>
      <c r="BM36" s="477"/>
      <c r="BN36" s="477"/>
      <c r="BO36" s="477"/>
      <c r="BP36" s="477"/>
      <c r="BQ36" s="431">
        <f>IF('Расчет налога и взносов'!S20="ФФОМС",'Расчет налога и взносов'!V20,0)</f>
        <v>0</v>
      </c>
      <c r="BR36" s="431"/>
      <c r="BS36" s="431"/>
      <c r="BT36" s="431"/>
      <c r="BU36" s="431"/>
      <c r="BV36" s="431"/>
      <c r="BW36" s="431"/>
      <c r="BX36" s="431"/>
      <c r="BY36" s="431"/>
      <c r="BZ36" s="431"/>
      <c r="CA36" s="431"/>
      <c r="CB36" s="431"/>
      <c r="CC36" s="431"/>
      <c r="CD36" s="431"/>
      <c r="CE36" s="431"/>
      <c r="CF36" s="431"/>
      <c r="CG36" s="431"/>
      <c r="CH36" s="477"/>
      <c r="CI36" s="477"/>
      <c r="CJ36" s="477"/>
      <c r="CK36" s="477"/>
      <c r="CL36" s="477"/>
      <c r="CM36" s="477"/>
      <c r="CN36" s="477"/>
      <c r="CO36" s="477"/>
      <c r="CP36" s="477"/>
      <c r="CQ36" s="477"/>
      <c r="CR36" s="477"/>
      <c r="CS36" s="477"/>
      <c r="CT36" s="477"/>
      <c r="CU36" s="477"/>
      <c r="CV36" s="477"/>
      <c r="CW36" s="477"/>
      <c r="CX36" s="477"/>
      <c r="CY36" s="477"/>
      <c r="CZ36" s="477"/>
      <c r="DA36" s="477"/>
      <c r="DB36" s="477"/>
      <c r="DC36" s="477"/>
      <c r="DD36" s="477"/>
      <c r="DE36" s="477"/>
      <c r="DF36" s="477"/>
      <c r="DG36" s="477"/>
      <c r="DH36" s="477"/>
      <c r="DI36" s="477"/>
      <c r="DJ36" s="477"/>
      <c r="DK36" s="477"/>
      <c r="DL36" s="477"/>
      <c r="DM36" s="477"/>
      <c r="DN36" s="477"/>
      <c r="DO36" s="477"/>
      <c r="DP36" s="477"/>
      <c r="DQ36" s="477"/>
      <c r="DR36" s="477"/>
      <c r="DS36" s="477"/>
      <c r="DT36" s="477"/>
      <c r="DU36" s="477"/>
      <c r="DV36" s="477"/>
      <c r="DW36" s="477"/>
      <c r="DX36" s="477"/>
      <c r="DY36" s="477"/>
      <c r="DZ36" s="477"/>
      <c r="EA36" s="477"/>
      <c r="EB36" s="477"/>
      <c r="EC36" s="477"/>
      <c r="ED36" s="477"/>
      <c r="EE36" s="477"/>
      <c r="EF36" s="477"/>
      <c r="EG36" s="477"/>
      <c r="EH36" s="431">
        <f t="shared" si="0"/>
        <v>0</v>
      </c>
      <c r="EI36" s="431"/>
      <c r="EJ36" s="431"/>
      <c r="EK36" s="431"/>
      <c r="EL36" s="431"/>
      <c r="EM36" s="431"/>
      <c r="EN36" s="431"/>
      <c r="EO36" s="431"/>
      <c r="EP36" s="431"/>
      <c r="EQ36" s="431"/>
      <c r="ER36" s="431"/>
      <c r="ES36" s="431"/>
      <c r="ET36" s="431"/>
      <c r="EU36" s="431"/>
      <c r="EV36" s="431"/>
      <c r="EW36" s="431"/>
      <c r="EX36" s="431"/>
    </row>
    <row r="37" spans="1:154" s="151" customFormat="1" ht="12" customHeight="1" x14ac:dyDescent="0.2">
      <c r="A37" s="478"/>
      <c r="B37" s="478"/>
      <c r="C37" s="478"/>
      <c r="D37" s="478"/>
      <c r="E37" s="478"/>
      <c r="F37" s="478"/>
      <c r="G37" s="478"/>
      <c r="H37" s="478"/>
      <c r="I37" s="478"/>
      <c r="J37" s="452" t="str">
        <f>IF(EH37&gt;0,'Расчет налога и взносов'!T21,"")</f>
        <v/>
      </c>
      <c r="K37" s="453"/>
      <c r="L37" s="453"/>
      <c r="M37" s="453"/>
      <c r="N37" s="453"/>
      <c r="O37" s="453"/>
      <c r="P37" s="453"/>
      <c r="Q37" s="453"/>
      <c r="R37" s="453"/>
      <c r="S37" s="276" t="str">
        <f>IF(EH37&gt;0,'Расчет налога и взносов'!U21,"")</f>
        <v/>
      </c>
      <c r="T37" s="477" t="str">
        <f t="shared" si="3"/>
        <v/>
      </c>
      <c r="U37" s="477"/>
      <c r="V37" s="477"/>
      <c r="W37" s="477"/>
      <c r="X37" s="477"/>
      <c r="Y37" s="477"/>
      <c r="Z37" s="477"/>
      <c r="AA37" s="477"/>
      <c r="AB37" s="477"/>
      <c r="AC37" s="477"/>
      <c r="AD37" s="477"/>
      <c r="AE37" s="477"/>
      <c r="AF37" s="477"/>
      <c r="AG37" s="477"/>
      <c r="AH37" s="477"/>
      <c r="AI37" s="431">
        <f>IF(OR('Расчет налога и взносов'!S21="ПФРс",'Расчет налога и взносов'!S21="ПФРн"),'Расчет налога и взносов'!V21,0)</f>
        <v>0</v>
      </c>
      <c r="AJ37" s="431"/>
      <c r="AK37" s="431"/>
      <c r="AL37" s="431"/>
      <c r="AM37" s="431"/>
      <c r="AN37" s="431"/>
      <c r="AO37" s="431"/>
      <c r="AP37" s="431"/>
      <c r="AQ37" s="431"/>
      <c r="AR37" s="431"/>
      <c r="AS37" s="431"/>
      <c r="AT37" s="431"/>
      <c r="AU37" s="431"/>
      <c r="AV37" s="431"/>
      <c r="AW37" s="431"/>
      <c r="AX37" s="431"/>
      <c r="AY37" s="431"/>
      <c r="AZ37" s="477"/>
      <c r="BA37" s="477"/>
      <c r="BB37" s="477"/>
      <c r="BC37" s="477"/>
      <c r="BD37" s="477"/>
      <c r="BE37" s="477"/>
      <c r="BF37" s="477"/>
      <c r="BG37" s="477"/>
      <c r="BH37" s="477"/>
      <c r="BI37" s="477"/>
      <c r="BJ37" s="477"/>
      <c r="BK37" s="477"/>
      <c r="BL37" s="477"/>
      <c r="BM37" s="477"/>
      <c r="BN37" s="477"/>
      <c r="BO37" s="477"/>
      <c r="BP37" s="477"/>
      <c r="BQ37" s="431">
        <f>IF('Расчет налога и взносов'!S21="ФФОМС",'Расчет налога и взносов'!V21,0)</f>
        <v>0</v>
      </c>
      <c r="BR37" s="431"/>
      <c r="BS37" s="431"/>
      <c r="BT37" s="431"/>
      <c r="BU37" s="431"/>
      <c r="BV37" s="431"/>
      <c r="BW37" s="431"/>
      <c r="BX37" s="431"/>
      <c r="BY37" s="431"/>
      <c r="BZ37" s="431"/>
      <c r="CA37" s="431"/>
      <c r="CB37" s="431"/>
      <c r="CC37" s="431"/>
      <c r="CD37" s="431"/>
      <c r="CE37" s="431"/>
      <c r="CF37" s="431"/>
      <c r="CG37" s="431"/>
      <c r="CH37" s="477"/>
      <c r="CI37" s="477"/>
      <c r="CJ37" s="477"/>
      <c r="CK37" s="477"/>
      <c r="CL37" s="477"/>
      <c r="CM37" s="477"/>
      <c r="CN37" s="477"/>
      <c r="CO37" s="477"/>
      <c r="CP37" s="477"/>
      <c r="CQ37" s="477"/>
      <c r="CR37" s="477"/>
      <c r="CS37" s="477"/>
      <c r="CT37" s="477"/>
      <c r="CU37" s="477"/>
      <c r="CV37" s="477"/>
      <c r="CW37" s="477"/>
      <c r="CX37" s="477"/>
      <c r="CY37" s="477"/>
      <c r="CZ37" s="477"/>
      <c r="DA37" s="477"/>
      <c r="DB37" s="477"/>
      <c r="DC37" s="477"/>
      <c r="DD37" s="477"/>
      <c r="DE37" s="477"/>
      <c r="DF37" s="477"/>
      <c r="DG37" s="477"/>
      <c r="DH37" s="477"/>
      <c r="DI37" s="477"/>
      <c r="DJ37" s="477"/>
      <c r="DK37" s="477"/>
      <c r="DL37" s="477"/>
      <c r="DM37" s="477"/>
      <c r="DN37" s="477"/>
      <c r="DO37" s="477"/>
      <c r="DP37" s="477"/>
      <c r="DQ37" s="477"/>
      <c r="DR37" s="477"/>
      <c r="DS37" s="477"/>
      <c r="DT37" s="477"/>
      <c r="DU37" s="477"/>
      <c r="DV37" s="477"/>
      <c r="DW37" s="477"/>
      <c r="DX37" s="477"/>
      <c r="DY37" s="477"/>
      <c r="DZ37" s="477"/>
      <c r="EA37" s="477"/>
      <c r="EB37" s="477"/>
      <c r="EC37" s="477"/>
      <c r="ED37" s="477"/>
      <c r="EE37" s="477"/>
      <c r="EF37" s="477"/>
      <c r="EG37" s="477"/>
      <c r="EH37" s="431">
        <f t="shared" si="0"/>
        <v>0</v>
      </c>
      <c r="EI37" s="431"/>
      <c r="EJ37" s="431"/>
      <c r="EK37" s="431"/>
      <c r="EL37" s="431"/>
      <c r="EM37" s="431"/>
      <c r="EN37" s="431"/>
      <c r="EO37" s="431"/>
      <c r="EP37" s="431"/>
      <c r="EQ37" s="431"/>
      <c r="ER37" s="431"/>
      <c r="ES37" s="431"/>
      <c r="ET37" s="431"/>
      <c r="EU37" s="431"/>
      <c r="EV37" s="431"/>
      <c r="EW37" s="431"/>
      <c r="EX37" s="431"/>
    </row>
    <row r="38" spans="1:154" s="151" customFormat="1" ht="12" customHeight="1" x14ac:dyDescent="0.2">
      <c r="A38" s="478"/>
      <c r="B38" s="478"/>
      <c r="C38" s="478"/>
      <c r="D38" s="478"/>
      <c r="E38" s="478"/>
      <c r="F38" s="478"/>
      <c r="G38" s="478"/>
      <c r="H38" s="478"/>
      <c r="I38" s="478"/>
      <c r="J38" s="452" t="str">
        <f>IF(EH38&gt;0,'Расчет налога и взносов'!T23,"")</f>
        <v/>
      </c>
      <c r="K38" s="453"/>
      <c r="L38" s="453"/>
      <c r="M38" s="453"/>
      <c r="N38" s="453"/>
      <c r="O38" s="453"/>
      <c r="P38" s="453"/>
      <c r="Q38" s="453"/>
      <c r="R38" s="453"/>
      <c r="S38" s="276" t="str">
        <f>IF(EH38&gt;0,'Расчет налога и взносов'!U23,"")</f>
        <v/>
      </c>
      <c r="T38" s="477" t="str">
        <f t="shared" si="3"/>
        <v/>
      </c>
      <c r="U38" s="477"/>
      <c r="V38" s="477"/>
      <c r="W38" s="477"/>
      <c r="X38" s="477"/>
      <c r="Y38" s="477"/>
      <c r="Z38" s="477"/>
      <c r="AA38" s="477"/>
      <c r="AB38" s="477"/>
      <c r="AC38" s="477"/>
      <c r="AD38" s="477"/>
      <c r="AE38" s="477"/>
      <c r="AF38" s="477"/>
      <c r="AG38" s="477"/>
      <c r="AH38" s="477"/>
      <c r="AI38" s="431">
        <f>IF(OR('Расчет налога и взносов'!S23="ПФРс",'Расчет налога и взносов'!S23="ПФРн"),'Расчет налога и взносов'!V23,0)</f>
        <v>0</v>
      </c>
      <c r="AJ38" s="431"/>
      <c r="AK38" s="431"/>
      <c r="AL38" s="431"/>
      <c r="AM38" s="431"/>
      <c r="AN38" s="431"/>
      <c r="AO38" s="431"/>
      <c r="AP38" s="431"/>
      <c r="AQ38" s="431"/>
      <c r="AR38" s="431"/>
      <c r="AS38" s="431"/>
      <c r="AT38" s="431"/>
      <c r="AU38" s="431"/>
      <c r="AV38" s="431"/>
      <c r="AW38" s="431"/>
      <c r="AX38" s="431"/>
      <c r="AY38" s="431"/>
      <c r="AZ38" s="477"/>
      <c r="BA38" s="477"/>
      <c r="BB38" s="477"/>
      <c r="BC38" s="477"/>
      <c r="BD38" s="477"/>
      <c r="BE38" s="477"/>
      <c r="BF38" s="477"/>
      <c r="BG38" s="477"/>
      <c r="BH38" s="477"/>
      <c r="BI38" s="477"/>
      <c r="BJ38" s="477"/>
      <c r="BK38" s="477"/>
      <c r="BL38" s="477"/>
      <c r="BM38" s="477"/>
      <c r="BN38" s="477"/>
      <c r="BO38" s="477"/>
      <c r="BP38" s="477"/>
      <c r="BQ38" s="431">
        <f>IF('Расчет налога и взносов'!S23="ФФОМС",'Расчет налога и взносов'!V23,0)</f>
        <v>0</v>
      </c>
      <c r="BR38" s="431"/>
      <c r="BS38" s="431"/>
      <c r="BT38" s="431"/>
      <c r="BU38" s="431"/>
      <c r="BV38" s="431"/>
      <c r="BW38" s="431"/>
      <c r="BX38" s="431"/>
      <c r="BY38" s="431"/>
      <c r="BZ38" s="431"/>
      <c r="CA38" s="431"/>
      <c r="CB38" s="431"/>
      <c r="CC38" s="431"/>
      <c r="CD38" s="431"/>
      <c r="CE38" s="431"/>
      <c r="CF38" s="431"/>
      <c r="CG38" s="431"/>
      <c r="CH38" s="477"/>
      <c r="CI38" s="477"/>
      <c r="CJ38" s="477"/>
      <c r="CK38" s="477"/>
      <c r="CL38" s="477"/>
      <c r="CM38" s="477"/>
      <c r="CN38" s="477"/>
      <c r="CO38" s="477"/>
      <c r="CP38" s="477"/>
      <c r="CQ38" s="477"/>
      <c r="CR38" s="477"/>
      <c r="CS38" s="477"/>
      <c r="CT38" s="477"/>
      <c r="CU38" s="477"/>
      <c r="CV38" s="477"/>
      <c r="CW38" s="477"/>
      <c r="CX38" s="477"/>
      <c r="CY38" s="477"/>
      <c r="CZ38" s="477"/>
      <c r="DA38" s="477"/>
      <c r="DB38" s="477"/>
      <c r="DC38" s="477"/>
      <c r="DD38" s="477"/>
      <c r="DE38" s="477"/>
      <c r="DF38" s="477"/>
      <c r="DG38" s="477"/>
      <c r="DH38" s="477"/>
      <c r="DI38" s="477"/>
      <c r="DJ38" s="477"/>
      <c r="DK38" s="477"/>
      <c r="DL38" s="477"/>
      <c r="DM38" s="477"/>
      <c r="DN38" s="477"/>
      <c r="DO38" s="477"/>
      <c r="DP38" s="477"/>
      <c r="DQ38" s="477"/>
      <c r="DR38" s="477"/>
      <c r="DS38" s="477"/>
      <c r="DT38" s="477"/>
      <c r="DU38" s="477"/>
      <c r="DV38" s="477"/>
      <c r="DW38" s="477"/>
      <c r="DX38" s="477"/>
      <c r="DY38" s="477"/>
      <c r="DZ38" s="477"/>
      <c r="EA38" s="477"/>
      <c r="EB38" s="477"/>
      <c r="EC38" s="477"/>
      <c r="ED38" s="477"/>
      <c r="EE38" s="477"/>
      <c r="EF38" s="477"/>
      <c r="EG38" s="477"/>
      <c r="EH38" s="431">
        <f t="shared" si="0"/>
        <v>0</v>
      </c>
      <c r="EI38" s="431"/>
      <c r="EJ38" s="431"/>
      <c r="EK38" s="431"/>
      <c r="EL38" s="431"/>
      <c r="EM38" s="431"/>
      <c r="EN38" s="431"/>
      <c r="EO38" s="431"/>
      <c r="EP38" s="431"/>
      <c r="EQ38" s="431"/>
      <c r="ER38" s="431"/>
      <c r="ES38" s="431"/>
      <c r="ET38" s="431"/>
      <c r="EU38" s="431"/>
      <c r="EV38" s="431"/>
      <c r="EW38" s="431"/>
      <c r="EX38" s="431"/>
    </row>
    <row r="39" spans="1:154" s="151" customFormat="1" ht="12" customHeight="1" x14ac:dyDescent="0.2">
      <c r="A39" s="478"/>
      <c r="B39" s="478"/>
      <c r="C39" s="478"/>
      <c r="D39" s="478"/>
      <c r="E39" s="478"/>
      <c r="F39" s="478"/>
      <c r="G39" s="478"/>
      <c r="H39" s="478"/>
      <c r="I39" s="478"/>
      <c r="J39" s="452" t="str">
        <f>IF(EH39&gt;0,'Расчет налога и взносов'!T24,"")</f>
        <v/>
      </c>
      <c r="K39" s="453"/>
      <c r="L39" s="453"/>
      <c r="M39" s="453"/>
      <c r="N39" s="453"/>
      <c r="O39" s="453"/>
      <c r="P39" s="453"/>
      <c r="Q39" s="453"/>
      <c r="R39" s="453"/>
      <c r="S39" s="276" t="str">
        <f>IF(EH39&gt;0,'Расчет налога и взносов'!U24,"")</f>
        <v/>
      </c>
      <c r="T39" s="477" t="str">
        <f t="shared" si="3"/>
        <v/>
      </c>
      <c r="U39" s="477"/>
      <c r="V39" s="477"/>
      <c r="W39" s="477"/>
      <c r="X39" s="477"/>
      <c r="Y39" s="477"/>
      <c r="Z39" s="477"/>
      <c r="AA39" s="477"/>
      <c r="AB39" s="477"/>
      <c r="AC39" s="477"/>
      <c r="AD39" s="477"/>
      <c r="AE39" s="477"/>
      <c r="AF39" s="477"/>
      <c r="AG39" s="477"/>
      <c r="AH39" s="477"/>
      <c r="AI39" s="431">
        <f>IF(OR('Расчет налога и взносов'!S24="ПФРс",'Расчет налога и взносов'!S24="ПФРн"),'Расчет налога и взносов'!V24,0)</f>
        <v>0</v>
      </c>
      <c r="AJ39" s="431"/>
      <c r="AK39" s="431"/>
      <c r="AL39" s="431"/>
      <c r="AM39" s="431"/>
      <c r="AN39" s="431"/>
      <c r="AO39" s="431"/>
      <c r="AP39" s="431"/>
      <c r="AQ39" s="431"/>
      <c r="AR39" s="431"/>
      <c r="AS39" s="431"/>
      <c r="AT39" s="431"/>
      <c r="AU39" s="431"/>
      <c r="AV39" s="431"/>
      <c r="AW39" s="431"/>
      <c r="AX39" s="431"/>
      <c r="AY39" s="431"/>
      <c r="AZ39" s="477"/>
      <c r="BA39" s="477"/>
      <c r="BB39" s="477"/>
      <c r="BC39" s="477"/>
      <c r="BD39" s="477"/>
      <c r="BE39" s="477"/>
      <c r="BF39" s="477"/>
      <c r="BG39" s="477"/>
      <c r="BH39" s="477"/>
      <c r="BI39" s="477"/>
      <c r="BJ39" s="477"/>
      <c r="BK39" s="477"/>
      <c r="BL39" s="477"/>
      <c r="BM39" s="477"/>
      <c r="BN39" s="477"/>
      <c r="BO39" s="477"/>
      <c r="BP39" s="477"/>
      <c r="BQ39" s="431">
        <f>IF('Расчет налога и взносов'!S24="ФФОМС",'Расчет налога и взносов'!V24,0)</f>
        <v>0</v>
      </c>
      <c r="BR39" s="431"/>
      <c r="BS39" s="431"/>
      <c r="BT39" s="431"/>
      <c r="BU39" s="431"/>
      <c r="BV39" s="431"/>
      <c r="BW39" s="431"/>
      <c r="BX39" s="431"/>
      <c r="BY39" s="431"/>
      <c r="BZ39" s="431"/>
      <c r="CA39" s="431"/>
      <c r="CB39" s="431"/>
      <c r="CC39" s="431"/>
      <c r="CD39" s="431"/>
      <c r="CE39" s="431"/>
      <c r="CF39" s="431"/>
      <c r="CG39" s="431"/>
      <c r="CH39" s="477"/>
      <c r="CI39" s="477"/>
      <c r="CJ39" s="477"/>
      <c r="CK39" s="477"/>
      <c r="CL39" s="477"/>
      <c r="CM39" s="477"/>
      <c r="CN39" s="477"/>
      <c r="CO39" s="477"/>
      <c r="CP39" s="477"/>
      <c r="CQ39" s="477"/>
      <c r="CR39" s="477"/>
      <c r="CS39" s="477"/>
      <c r="CT39" s="477"/>
      <c r="CU39" s="477"/>
      <c r="CV39" s="477"/>
      <c r="CW39" s="477"/>
      <c r="CX39" s="477"/>
      <c r="CY39" s="477"/>
      <c r="CZ39" s="477"/>
      <c r="DA39" s="477"/>
      <c r="DB39" s="477"/>
      <c r="DC39" s="477"/>
      <c r="DD39" s="477"/>
      <c r="DE39" s="477"/>
      <c r="DF39" s="477"/>
      <c r="DG39" s="477"/>
      <c r="DH39" s="477"/>
      <c r="DI39" s="477"/>
      <c r="DJ39" s="477"/>
      <c r="DK39" s="477"/>
      <c r="DL39" s="477"/>
      <c r="DM39" s="477"/>
      <c r="DN39" s="477"/>
      <c r="DO39" s="477"/>
      <c r="DP39" s="477"/>
      <c r="DQ39" s="477"/>
      <c r="DR39" s="477"/>
      <c r="DS39" s="477"/>
      <c r="DT39" s="477"/>
      <c r="DU39" s="477"/>
      <c r="DV39" s="477"/>
      <c r="DW39" s="477"/>
      <c r="DX39" s="477"/>
      <c r="DY39" s="477"/>
      <c r="DZ39" s="477"/>
      <c r="EA39" s="477"/>
      <c r="EB39" s="477"/>
      <c r="EC39" s="477"/>
      <c r="ED39" s="477"/>
      <c r="EE39" s="477"/>
      <c r="EF39" s="477"/>
      <c r="EG39" s="477"/>
      <c r="EH39" s="431">
        <f t="shared" si="0"/>
        <v>0</v>
      </c>
      <c r="EI39" s="431"/>
      <c r="EJ39" s="431"/>
      <c r="EK39" s="431"/>
      <c r="EL39" s="431"/>
      <c r="EM39" s="431"/>
      <c r="EN39" s="431"/>
      <c r="EO39" s="431"/>
      <c r="EP39" s="431"/>
      <c r="EQ39" s="431"/>
      <c r="ER39" s="431"/>
      <c r="ES39" s="431"/>
      <c r="ET39" s="431"/>
      <c r="EU39" s="431"/>
      <c r="EV39" s="431"/>
      <c r="EW39" s="431"/>
      <c r="EX39" s="431"/>
    </row>
    <row r="40" spans="1:154" s="151" customFormat="1" ht="12" customHeight="1" x14ac:dyDescent="0.2">
      <c r="A40" s="478"/>
      <c r="B40" s="478"/>
      <c r="C40" s="478"/>
      <c r="D40" s="478"/>
      <c r="E40" s="478"/>
      <c r="F40" s="478"/>
      <c r="G40" s="478"/>
      <c r="H40" s="478"/>
      <c r="I40" s="478"/>
      <c r="J40" s="452" t="str">
        <f>IF(EH40&gt;0,'Расчет налога и взносов'!T25,"")</f>
        <v/>
      </c>
      <c r="K40" s="453"/>
      <c r="L40" s="453"/>
      <c r="M40" s="453"/>
      <c r="N40" s="453"/>
      <c r="O40" s="453"/>
      <c r="P40" s="453"/>
      <c r="Q40" s="453"/>
      <c r="R40" s="453"/>
      <c r="S40" s="276" t="str">
        <f>IF(EH40&gt;0,'Расчет налога и взносов'!U25,"")</f>
        <v/>
      </c>
      <c r="T40" s="477" t="str">
        <f t="shared" si="3"/>
        <v/>
      </c>
      <c r="U40" s="477"/>
      <c r="V40" s="477"/>
      <c r="W40" s="477"/>
      <c r="X40" s="477"/>
      <c r="Y40" s="477"/>
      <c r="Z40" s="477"/>
      <c r="AA40" s="477"/>
      <c r="AB40" s="477"/>
      <c r="AC40" s="477"/>
      <c r="AD40" s="477"/>
      <c r="AE40" s="477"/>
      <c r="AF40" s="477"/>
      <c r="AG40" s="477"/>
      <c r="AH40" s="477"/>
      <c r="AI40" s="431">
        <f>IF(OR('Расчет налога и взносов'!S25="ПФРс",'Расчет налога и взносов'!S25="ПФРн"),'Расчет налога и взносов'!V25,0)</f>
        <v>0</v>
      </c>
      <c r="AJ40" s="431"/>
      <c r="AK40" s="431"/>
      <c r="AL40" s="431"/>
      <c r="AM40" s="431"/>
      <c r="AN40" s="431"/>
      <c r="AO40" s="431"/>
      <c r="AP40" s="431"/>
      <c r="AQ40" s="431"/>
      <c r="AR40" s="431"/>
      <c r="AS40" s="431"/>
      <c r="AT40" s="431"/>
      <c r="AU40" s="431"/>
      <c r="AV40" s="431"/>
      <c r="AW40" s="431"/>
      <c r="AX40" s="431"/>
      <c r="AY40" s="431"/>
      <c r="AZ40" s="477"/>
      <c r="BA40" s="477"/>
      <c r="BB40" s="477"/>
      <c r="BC40" s="477"/>
      <c r="BD40" s="477"/>
      <c r="BE40" s="477"/>
      <c r="BF40" s="477"/>
      <c r="BG40" s="477"/>
      <c r="BH40" s="477"/>
      <c r="BI40" s="477"/>
      <c r="BJ40" s="477"/>
      <c r="BK40" s="477"/>
      <c r="BL40" s="477"/>
      <c r="BM40" s="477"/>
      <c r="BN40" s="477"/>
      <c r="BO40" s="477"/>
      <c r="BP40" s="477"/>
      <c r="BQ40" s="431">
        <f>IF('Расчет налога и взносов'!S25="ФФОМС",'Расчет налога и взносов'!V25,0)</f>
        <v>0</v>
      </c>
      <c r="BR40" s="431"/>
      <c r="BS40" s="431"/>
      <c r="BT40" s="431"/>
      <c r="BU40" s="431"/>
      <c r="BV40" s="431"/>
      <c r="BW40" s="431"/>
      <c r="BX40" s="431"/>
      <c r="BY40" s="431"/>
      <c r="BZ40" s="431"/>
      <c r="CA40" s="431"/>
      <c r="CB40" s="431"/>
      <c r="CC40" s="431"/>
      <c r="CD40" s="431"/>
      <c r="CE40" s="431"/>
      <c r="CF40" s="431"/>
      <c r="CG40" s="431"/>
      <c r="CH40" s="477"/>
      <c r="CI40" s="477"/>
      <c r="CJ40" s="477"/>
      <c r="CK40" s="477"/>
      <c r="CL40" s="477"/>
      <c r="CM40" s="477"/>
      <c r="CN40" s="477"/>
      <c r="CO40" s="477"/>
      <c r="CP40" s="477"/>
      <c r="CQ40" s="477"/>
      <c r="CR40" s="477"/>
      <c r="CS40" s="477"/>
      <c r="CT40" s="477"/>
      <c r="CU40" s="477"/>
      <c r="CV40" s="477"/>
      <c r="CW40" s="477"/>
      <c r="CX40" s="477"/>
      <c r="CY40" s="477"/>
      <c r="CZ40" s="477"/>
      <c r="DA40" s="477"/>
      <c r="DB40" s="477"/>
      <c r="DC40" s="477"/>
      <c r="DD40" s="477"/>
      <c r="DE40" s="477"/>
      <c r="DF40" s="477"/>
      <c r="DG40" s="477"/>
      <c r="DH40" s="477"/>
      <c r="DI40" s="477"/>
      <c r="DJ40" s="477"/>
      <c r="DK40" s="477"/>
      <c r="DL40" s="477"/>
      <c r="DM40" s="477"/>
      <c r="DN40" s="477"/>
      <c r="DO40" s="477"/>
      <c r="DP40" s="477"/>
      <c r="DQ40" s="477"/>
      <c r="DR40" s="477"/>
      <c r="DS40" s="477"/>
      <c r="DT40" s="477"/>
      <c r="DU40" s="477"/>
      <c r="DV40" s="477"/>
      <c r="DW40" s="477"/>
      <c r="DX40" s="477"/>
      <c r="DY40" s="477"/>
      <c r="DZ40" s="477"/>
      <c r="EA40" s="477"/>
      <c r="EB40" s="477"/>
      <c r="EC40" s="477"/>
      <c r="ED40" s="477"/>
      <c r="EE40" s="477"/>
      <c r="EF40" s="477"/>
      <c r="EG40" s="477"/>
      <c r="EH40" s="431">
        <f t="shared" si="0"/>
        <v>0</v>
      </c>
      <c r="EI40" s="431"/>
      <c r="EJ40" s="431"/>
      <c r="EK40" s="431"/>
      <c r="EL40" s="431"/>
      <c r="EM40" s="431"/>
      <c r="EN40" s="431"/>
      <c r="EO40" s="431"/>
      <c r="EP40" s="431"/>
      <c r="EQ40" s="431"/>
      <c r="ER40" s="431"/>
      <c r="ES40" s="431"/>
      <c r="ET40" s="431"/>
      <c r="EU40" s="431"/>
      <c r="EV40" s="431"/>
      <c r="EW40" s="431"/>
      <c r="EX40" s="431"/>
    </row>
    <row r="41" spans="1:154" s="151" customFormat="1" ht="12" customHeight="1" x14ac:dyDescent="0.2">
      <c r="A41" s="478"/>
      <c r="B41" s="478"/>
      <c r="C41" s="478"/>
      <c r="D41" s="478"/>
      <c r="E41" s="478"/>
      <c r="F41" s="478"/>
      <c r="G41" s="478"/>
      <c r="H41" s="478"/>
      <c r="I41" s="478"/>
      <c r="J41" s="452" t="str">
        <f>IF(EH41&gt;0,'Расчет налога и взносов'!T26,"")</f>
        <v/>
      </c>
      <c r="K41" s="453"/>
      <c r="L41" s="453"/>
      <c r="M41" s="453"/>
      <c r="N41" s="453"/>
      <c r="O41" s="453"/>
      <c r="P41" s="453"/>
      <c r="Q41" s="453"/>
      <c r="R41" s="453"/>
      <c r="S41" s="276" t="str">
        <f>IF(EH41&gt;0,'Расчет налога и взносов'!U26,"")</f>
        <v/>
      </c>
      <c r="T41" s="477" t="str">
        <f t="shared" si="3"/>
        <v/>
      </c>
      <c r="U41" s="477"/>
      <c r="V41" s="477"/>
      <c r="W41" s="477"/>
      <c r="X41" s="477"/>
      <c r="Y41" s="477"/>
      <c r="Z41" s="477"/>
      <c r="AA41" s="477"/>
      <c r="AB41" s="477"/>
      <c r="AC41" s="477"/>
      <c r="AD41" s="477"/>
      <c r="AE41" s="477"/>
      <c r="AF41" s="477"/>
      <c r="AG41" s="477"/>
      <c r="AH41" s="477"/>
      <c r="AI41" s="431">
        <f>IF(OR('Расчет налога и взносов'!S26="ПФРс",'Расчет налога и взносов'!S26="ПФРн"),'Расчет налога и взносов'!V26,0)</f>
        <v>0</v>
      </c>
      <c r="AJ41" s="431"/>
      <c r="AK41" s="431"/>
      <c r="AL41" s="431"/>
      <c r="AM41" s="431"/>
      <c r="AN41" s="431"/>
      <c r="AO41" s="431"/>
      <c r="AP41" s="431"/>
      <c r="AQ41" s="431"/>
      <c r="AR41" s="431"/>
      <c r="AS41" s="431"/>
      <c r="AT41" s="431"/>
      <c r="AU41" s="431"/>
      <c r="AV41" s="431"/>
      <c r="AW41" s="431"/>
      <c r="AX41" s="431"/>
      <c r="AY41" s="431"/>
      <c r="AZ41" s="477"/>
      <c r="BA41" s="477"/>
      <c r="BB41" s="477"/>
      <c r="BC41" s="477"/>
      <c r="BD41" s="477"/>
      <c r="BE41" s="477"/>
      <c r="BF41" s="477"/>
      <c r="BG41" s="477"/>
      <c r="BH41" s="477"/>
      <c r="BI41" s="477"/>
      <c r="BJ41" s="477"/>
      <c r="BK41" s="477"/>
      <c r="BL41" s="477"/>
      <c r="BM41" s="477"/>
      <c r="BN41" s="477"/>
      <c r="BO41" s="477"/>
      <c r="BP41" s="477"/>
      <c r="BQ41" s="431">
        <f>IF('Расчет налога и взносов'!S26="ФФОМС",'Расчет налога и взносов'!V26,0)</f>
        <v>0</v>
      </c>
      <c r="BR41" s="431"/>
      <c r="BS41" s="431"/>
      <c r="BT41" s="431"/>
      <c r="BU41" s="431"/>
      <c r="BV41" s="431"/>
      <c r="BW41" s="431"/>
      <c r="BX41" s="431"/>
      <c r="BY41" s="431"/>
      <c r="BZ41" s="431"/>
      <c r="CA41" s="431"/>
      <c r="CB41" s="431"/>
      <c r="CC41" s="431"/>
      <c r="CD41" s="431"/>
      <c r="CE41" s="431"/>
      <c r="CF41" s="431"/>
      <c r="CG41" s="431"/>
      <c r="CH41" s="477"/>
      <c r="CI41" s="477"/>
      <c r="CJ41" s="477"/>
      <c r="CK41" s="477"/>
      <c r="CL41" s="477"/>
      <c r="CM41" s="477"/>
      <c r="CN41" s="477"/>
      <c r="CO41" s="477"/>
      <c r="CP41" s="477"/>
      <c r="CQ41" s="477"/>
      <c r="CR41" s="477"/>
      <c r="CS41" s="477"/>
      <c r="CT41" s="477"/>
      <c r="CU41" s="477"/>
      <c r="CV41" s="477"/>
      <c r="CW41" s="477"/>
      <c r="CX41" s="477"/>
      <c r="CY41" s="477"/>
      <c r="CZ41" s="477"/>
      <c r="DA41" s="477"/>
      <c r="DB41" s="477"/>
      <c r="DC41" s="477"/>
      <c r="DD41" s="477"/>
      <c r="DE41" s="477"/>
      <c r="DF41" s="477"/>
      <c r="DG41" s="477"/>
      <c r="DH41" s="477"/>
      <c r="DI41" s="477"/>
      <c r="DJ41" s="477"/>
      <c r="DK41" s="477"/>
      <c r="DL41" s="477"/>
      <c r="DM41" s="477"/>
      <c r="DN41" s="477"/>
      <c r="DO41" s="477"/>
      <c r="DP41" s="477"/>
      <c r="DQ41" s="477"/>
      <c r="DR41" s="477"/>
      <c r="DS41" s="477"/>
      <c r="DT41" s="477"/>
      <c r="DU41" s="477"/>
      <c r="DV41" s="477"/>
      <c r="DW41" s="477"/>
      <c r="DX41" s="477"/>
      <c r="DY41" s="477"/>
      <c r="DZ41" s="477"/>
      <c r="EA41" s="477"/>
      <c r="EB41" s="477"/>
      <c r="EC41" s="477"/>
      <c r="ED41" s="477"/>
      <c r="EE41" s="477"/>
      <c r="EF41" s="477"/>
      <c r="EG41" s="477"/>
      <c r="EH41" s="431">
        <f t="shared" si="0"/>
        <v>0</v>
      </c>
      <c r="EI41" s="431"/>
      <c r="EJ41" s="431"/>
      <c r="EK41" s="431"/>
      <c r="EL41" s="431"/>
      <c r="EM41" s="431"/>
      <c r="EN41" s="431"/>
      <c r="EO41" s="431"/>
      <c r="EP41" s="431"/>
      <c r="EQ41" s="431"/>
      <c r="ER41" s="431"/>
      <c r="ES41" s="431"/>
      <c r="ET41" s="431"/>
      <c r="EU41" s="431"/>
      <c r="EV41" s="431"/>
      <c r="EW41" s="431"/>
      <c r="EX41" s="431"/>
    </row>
    <row r="42" spans="1:154" s="151" customFormat="1" ht="12.75" x14ac:dyDescent="0.2">
      <c r="A42" s="279"/>
      <c r="B42" s="484" t="s">
        <v>26</v>
      </c>
      <c r="C42" s="485"/>
      <c r="D42" s="485"/>
      <c r="E42" s="485"/>
      <c r="F42" s="485"/>
      <c r="G42" s="485"/>
      <c r="H42" s="485"/>
      <c r="I42" s="485"/>
      <c r="J42" s="485"/>
      <c r="K42" s="485"/>
      <c r="L42" s="485"/>
      <c r="M42" s="485"/>
      <c r="N42" s="485"/>
      <c r="O42" s="485"/>
      <c r="P42" s="485"/>
      <c r="Q42" s="485"/>
      <c r="R42" s="485"/>
      <c r="S42" s="485"/>
      <c r="T42" s="485"/>
      <c r="U42" s="485"/>
      <c r="V42" s="485"/>
      <c r="W42" s="485"/>
      <c r="X42" s="485"/>
      <c r="Y42" s="485"/>
      <c r="Z42" s="485"/>
      <c r="AA42" s="485"/>
      <c r="AB42" s="485"/>
      <c r="AC42" s="485"/>
      <c r="AD42" s="485"/>
      <c r="AE42" s="485"/>
      <c r="AF42" s="485"/>
      <c r="AG42" s="485"/>
      <c r="AH42" s="485"/>
      <c r="AI42" s="431">
        <f>SUM(AI34:AY41)</f>
        <v>0</v>
      </c>
      <c r="AJ42" s="431"/>
      <c r="AK42" s="431"/>
      <c r="AL42" s="431"/>
      <c r="AM42" s="431"/>
      <c r="AN42" s="431"/>
      <c r="AO42" s="431"/>
      <c r="AP42" s="431"/>
      <c r="AQ42" s="431"/>
      <c r="AR42" s="431"/>
      <c r="AS42" s="431"/>
      <c r="AT42" s="431"/>
      <c r="AU42" s="431"/>
      <c r="AV42" s="431"/>
      <c r="AW42" s="431"/>
      <c r="AX42" s="431"/>
      <c r="AY42" s="431"/>
      <c r="AZ42" s="477"/>
      <c r="BA42" s="477"/>
      <c r="BB42" s="477"/>
      <c r="BC42" s="477"/>
      <c r="BD42" s="477"/>
      <c r="BE42" s="477"/>
      <c r="BF42" s="477"/>
      <c r="BG42" s="477"/>
      <c r="BH42" s="477"/>
      <c r="BI42" s="477"/>
      <c r="BJ42" s="477"/>
      <c r="BK42" s="477"/>
      <c r="BL42" s="477"/>
      <c r="BM42" s="477"/>
      <c r="BN42" s="477"/>
      <c r="BO42" s="477"/>
      <c r="BP42" s="477"/>
      <c r="BQ42" s="431">
        <f>SUM(BQ34:CG41)</f>
        <v>0</v>
      </c>
      <c r="BR42" s="431"/>
      <c r="BS42" s="431"/>
      <c r="BT42" s="431"/>
      <c r="BU42" s="431"/>
      <c r="BV42" s="431"/>
      <c r="BW42" s="431"/>
      <c r="BX42" s="431"/>
      <c r="BY42" s="431"/>
      <c r="BZ42" s="431"/>
      <c r="CA42" s="431"/>
      <c r="CB42" s="431"/>
      <c r="CC42" s="431"/>
      <c r="CD42" s="431"/>
      <c r="CE42" s="431"/>
      <c r="CF42" s="431"/>
      <c r="CG42" s="431"/>
      <c r="CH42" s="477"/>
      <c r="CI42" s="477"/>
      <c r="CJ42" s="477"/>
      <c r="CK42" s="477"/>
      <c r="CL42" s="477"/>
      <c r="CM42" s="477"/>
      <c r="CN42" s="477"/>
      <c r="CO42" s="477"/>
      <c r="CP42" s="477"/>
      <c r="CQ42" s="477"/>
      <c r="CR42" s="477"/>
      <c r="CS42" s="477"/>
      <c r="CT42" s="477"/>
      <c r="CU42" s="477"/>
      <c r="CV42" s="477"/>
      <c r="CW42" s="477"/>
      <c r="CX42" s="477"/>
      <c r="CY42" s="477"/>
      <c r="CZ42" s="477"/>
      <c r="DA42" s="477"/>
      <c r="DB42" s="477"/>
      <c r="DC42" s="477"/>
      <c r="DD42" s="477"/>
      <c r="DE42" s="477"/>
      <c r="DF42" s="477"/>
      <c r="DG42" s="477"/>
      <c r="DH42" s="477"/>
      <c r="DI42" s="477"/>
      <c r="DJ42" s="477"/>
      <c r="DK42" s="477"/>
      <c r="DL42" s="477"/>
      <c r="DM42" s="477"/>
      <c r="DN42" s="477"/>
      <c r="DO42" s="477"/>
      <c r="DP42" s="477"/>
      <c r="DQ42" s="477"/>
      <c r="DR42" s="477"/>
      <c r="DS42" s="477"/>
      <c r="DT42" s="477"/>
      <c r="DU42" s="477"/>
      <c r="DV42" s="477"/>
      <c r="DW42" s="477"/>
      <c r="DX42" s="477"/>
      <c r="DY42" s="477"/>
      <c r="DZ42" s="477"/>
      <c r="EA42" s="477"/>
      <c r="EB42" s="477"/>
      <c r="EC42" s="477"/>
      <c r="ED42" s="477"/>
      <c r="EE42" s="477"/>
      <c r="EF42" s="477"/>
      <c r="EG42" s="477"/>
      <c r="EH42" s="431">
        <f t="shared" si="0"/>
        <v>0</v>
      </c>
      <c r="EI42" s="431"/>
      <c r="EJ42" s="431"/>
      <c r="EK42" s="431"/>
      <c r="EL42" s="431"/>
      <c r="EM42" s="431"/>
      <c r="EN42" s="431"/>
      <c r="EO42" s="431"/>
      <c r="EP42" s="431"/>
      <c r="EQ42" s="431"/>
      <c r="ER42" s="431"/>
      <c r="ES42" s="431"/>
      <c r="ET42" s="431"/>
      <c r="EU42" s="431"/>
      <c r="EV42" s="431"/>
      <c r="EW42" s="431"/>
      <c r="EX42" s="431"/>
    </row>
    <row r="43" spans="1:154" s="278" customFormat="1" ht="12.75" x14ac:dyDescent="0.2">
      <c r="A43" s="277"/>
      <c r="B43" s="480" t="s">
        <v>27</v>
      </c>
      <c r="C43" s="481"/>
      <c r="D43" s="481"/>
      <c r="E43" s="481"/>
      <c r="F43" s="481"/>
      <c r="G43" s="481"/>
      <c r="H43" s="481"/>
      <c r="I43" s="481"/>
      <c r="J43" s="481"/>
      <c r="K43" s="481"/>
      <c r="L43" s="481"/>
      <c r="M43" s="481"/>
      <c r="N43" s="481"/>
      <c r="O43" s="481"/>
      <c r="P43" s="481"/>
      <c r="Q43" s="481"/>
      <c r="R43" s="481"/>
      <c r="S43" s="481"/>
      <c r="T43" s="481"/>
      <c r="U43" s="481"/>
      <c r="V43" s="481"/>
      <c r="W43" s="481"/>
      <c r="X43" s="481"/>
      <c r="Y43" s="481"/>
      <c r="Z43" s="481"/>
      <c r="AA43" s="481"/>
      <c r="AB43" s="481"/>
      <c r="AC43" s="481"/>
      <c r="AD43" s="481"/>
      <c r="AE43" s="481"/>
      <c r="AF43" s="481"/>
      <c r="AG43" s="481"/>
      <c r="AH43" s="481"/>
      <c r="AI43" s="482">
        <f>AI33+AI42</f>
        <v>0</v>
      </c>
      <c r="AJ43" s="482"/>
      <c r="AK43" s="482"/>
      <c r="AL43" s="482"/>
      <c r="AM43" s="482"/>
      <c r="AN43" s="482"/>
      <c r="AO43" s="482"/>
      <c r="AP43" s="482"/>
      <c r="AQ43" s="482"/>
      <c r="AR43" s="482"/>
      <c r="AS43" s="482"/>
      <c r="AT43" s="482"/>
      <c r="AU43" s="482"/>
      <c r="AV43" s="482"/>
      <c r="AW43" s="482"/>
      <c r="AX43" s="482"/>
      <c r="AY43" s="482"/>
      <c r="AZ43" s="483"/>
      <c r="BA43" s="483"/>
      <c r="BB43" s="483"/>
      <c r="BC43" s="483"/>
      <c r="BD43" s="483"/>
      <c r="BE43" s="483"/>
      <c r="BF43" s="483"/>
      <c r="BG43" s="483"/>
      <c r="BH43" s="483"/>
      <c r="BI43" s="483"/>
      <c r="BJ43" s="483"/>
      <c r="BK43" s="483"/>
      <c r="BL43" s="483"/>
      <c r="BM43" s="483"/>
      <c r="BN43" s="483"/>
      <c r="BO43" s="483"/>
      <c r="BP43" s="483"/>
      <c r="BQ43" s="482">
        <f>BQ33+BQ42</f>
        <v>0</v>
      </c>
      <c r="BR43" s="482"/>
      <c r="BS43" s="482"/>
      <c r="BT43" s="482"/>
      <c r="BU43" s="482"/>
      <c r="BV43" s="482"/>
      <c r="BW43" s="482"/>
      <c r="BX43" s="482"/>
      <c r="BY43" s="482"/>
      <c r="BZ43" s="482"/>
      <c r="CA43" s="482"/>
      <c r="CB43" s="482"/>
      <c r="CC43" s="482"/>
      <c r="CD43" s="482"/>
      <c r="CE43" s="482"/>
      <c r="CF43" s="482"/>
      <c r="CG43" s="482"/>
      <c r="CH43" s="483"/>
      <c r="CI43" s="483"/>
      <c r="CJ43" s="483"/>
      <c r="CK43" s="483"/>
      <c r="CL43" s="483"/>
      <c r="CM43" s="483"/>
      <c r="CN43" s="483"/>
      <c r="CO43" s="483"/>
      <c r="CP43" s="483"/>
      <c r="CQ43" s="483"/>
      <c r="CR43" s="483"/>
      <c r="CS43" s="483"/>
      <c r="CT43" s="483"/>
      <c r="CU43" s="483"/>
      <c r="CV43" s="483"/>
      <c r="CW43" s="483"/>
      <c r="CX43" s="483"/>
      <c r="CY43" s="483"/>
      <c r="CZ43" s="483"/>
      <c r="DA43" s="483"/>
      <c r="DB43" s="483"/>
      <c r="DC43" s="483"/>
      <c r="DD43" s="483"/>
      <c r="DE43" s="483"/>
      <c r="DF43" s="483"/>
      <c r="DG43" s="483"/>
      <c r="DH43" s="483"/>
      <c r="DI43" s="483"/>
      <c r="DJ43" s="483"/>
      <c r="DK43" s="483"/>
      <c r="DL43" s="483"/>
      <c r="DM43" s="483"/>
      <c r="DN43" s="483"/>
      <c r="DO43" s="483"/>
      <c r="DP43" s="483"/>
      <c r="DQ43" s="483"/>
      <c r="DR43" s="483"/>
      <c r="DS43" s="483"/>
      <c r="DT43" s="483"/>
      <c r="DU43" s="483"/>
      <c r="DV43" s="483"/>
      <c r="DW43" s="483"/>
      <c r="DX43" s="483"/>
      <c r="DY43" s="483"/>
      <c r="DZ43" s="483"/>
      <c r="EA43" s="483"/>
      <c r="EB43" s="483"/>
      <c r="EC43" s="483"/>
      <c r="ED43" s="483"/>
      <c r="EE43" s="483"/>
      <c r="EF43" s="483"/>
      <c r="EG43" s="483"/>
      <c r="EH43" s="482">
        <f t="shared" si="0"/>
        <v>0</v>
      </c>
      <c r="EI43" s="482"/>
      <c r="EJ43" s="482"/>
      <c r="EK43" s="482"/>
      <c r="EL43" s="482"/>
      <c r="EM43" s="482"/>
      <c r="EN43" s="482"/>
      <c r="EO43" s="482"/>
      <c r="EP43" s="482"/>
      <c r="EQ43" s="482"/>
      <c r="ER43" s="482"/>
      <c r="ES43" s="482"/>
      <c r="ET43" s="482"/>
      <c r="EU43" s="482"/>
      <c r="EV43" s="482"/>
      <c r="EW43" s="482"/>
      <c r="EX43" s="482"/>
    </row>
  </sheetData>
  <sheetProtection password="9545" sheet="1" objects="1" scenarios="1" selectLockedCells="1" selectUnlockedCells="1"/>
  <mergeCells count="363">
    <mergeCell ref="A18:I18"/>
    <mergeCell ref="J18:R18"/>
    <mergeCell ref="T18:AH18"/>
    <mergeCell ref="A16:I16"/>
    <mergeCell ref="J16:R16"/>
    <mergeCell ref="T16:AH16"/>
    <mergeCell ref="A17:I17"/>
    <mergeCell ref="J17:R17"/>
    <mergeCell ref="DQ20:EG20"/>
    <mergeCell ref="DQ17:EG17"/>
    <mergeCell ref="DQ18:EG18"/>
    <mergeCell ref="CZ17:DP17"/>
    <mergeCell ref="B1:EW1"/>
    <mergeCell ref="A2:EX2"/>
    <mergeCell ref="CL3:CO3"/>
    <mergeCell ref="CP3:CS3"/>
    <mergeCell ref="BC3:CK3"/>
    <mergeCell ref="EH13:EX13"/>
    <mergeCell ref="EH10:EX10"/>
    <mergeCell ref="A12:I12"/>
    <mergeCell ref="T12:AH12"/>
    <mergeCell ref="AI12:AY12"/>
    <mergeCell ref="AZ12:BP12"/>
    <mergeCell ref="BQ12:CG12"/>
    <mergeCell ref="CH12:CY12"/>
    <mergeCell ref="A10:I10"/>
    <mergeCell ref="T10:AH10"/>
    <mergeCell ref="AI10:AY10"/>
    <mergeCell ref="J10:R10"/>
    <mergeCell ref="A9:I9"/>
    <mergeCell ref="T9:AH9"/>
    <mergeCell ref="AI9:AY9"/>
    <mergeCell ref="AZ9:BP9"/>
    <mergeCell ref="BQ9:CG9"/>
    <mergeCell ref="CH9:CY9"/>
    <mergeCell ref="CZ9:DP9"/>
    <mergeCell ref="T14:AH14"/>
    <mergeCell ref="AI14:AY14"/>
    <mergeCell ref="BQ18:CG18"/>
    <mergeCell ref="BQ14:CG14"/>
    <mergeCell ref="BQ13:CG13"/>
    <mergeCell ref="CH15:CY15"/>
    <mergeCell ref="AZ14:BP14"/>
    <mergeCell ref="T17:AH17"/>
    <mergeCell ref="CH18:CY18"/>
    <mergeCell ref="T15:AH15"/>
    <mergeCell ref="AI15:AY15"/>
    <mergeCell ref="AZ15:BP15"/>
    <mergeCell ref="BQ15:CG15"/>
    <mergeCell ref="EH9:EX9"/>
    <mergeCell ref="J9:R9"/>
    <mergeCell ref="EH6:EX7"/>
    <mergeCell ref="A8:I8"/>
    <mergeCell ref="J8:S8"/>
    <mergeCell ref="T8:AH8"/>
    <mergeCell ref="AI8:AY8"/>
    <mergeCell ref="AZ8:BP8"/>
    <mergeCell ref="BQ8:CG8"/>
    <mergeCell ref="CH8:CY8"/>
    <mergeCell ref="CZ8:DP8"/>
    <mergeCell ref="A6:I7"/>
    <mergeCell ref="J6:S7"/>
    <mergeCell ref="T6:AH7"/>
    <mergeCell ref="AI6:EG6"/>
    <mergeCell ref="EH8:EX8"/>
    <mergeCell ref="CZ7:DP7"/>
    <mergeCell ref="DQ7:EG7"/>
    <mergeCell ref="DQ8:EG8"/>
    <mergeCell ref="EH24:EX24"/>
    <mergeCell ref="A25:I25"/>
    <mergeCell ref="T25:AH25"/>
    <mergeCell ref="AI25:AY25"/>
    <mergeCell ref="AZ25:BP25"/>
    <mergeCell ref="BQ25:CG25"/>
    <mergeCell ref="CH25:CY25"/>
    <mergeCell ref="CZ25:DP25"/>
    <mergeCell ref="A24:I24"/>
    <mergeCell ref="T24:AH24"/>
    <mergeCell ref="DQ25:EG25"/>
    <mergeCell ref="AZ24:BP24"/>
    <mergeCell ref="BQ24:CG24"/>
    <mergeCell ref="EH25:EX25"/>
    <mergeCell ref="CH30:CY30"/>
    <mergeCell ref="CZ30:DP30"/>
    <mergeCell ref="DQ30:EG30"/>
    <mergeCell ref="CZ32:DP32"/>
    <mergeCell ref="DQ32:EG32"/>
    <mergeCell ref="EH30:EX30"/>
    <mergeCell ref="CH31:CY31"/>
    <mergeCell ref="CZ27:DP27"/>
    <mergeCell ref="DQ27:EG27"/>
    <mergeCell ref="EH27:EX27"/>
    <mergeCell ref="EH32:EX32"/>
    <mergeCell ref="CZ31:DP31"/>
    <mergeCell ref="DQ31:EG31"/>
    <mergeCell ref="CZ28:DP28"/>
    <mergeCell ref="DQ28:EG28"/>
    <mergeCell ref="EH28:EX28"/>
    <mergeCell ref="DQ26:EG26"/>
    <mergeCell ref="EH26:EX26"/>
    <mergeCell ref="DQ29:EG29"/>
    <mergeCell ref="EH29:EX29"/>
    <mergeCell ref="CH29:CY29"/>
    <mergeCell ref="CZ29:DP29"/>
    <mergeCell ref="A34:I34"/>
    <mergeCell ref="T34:AH34"/>
    <mergeCell ref="AI34:AY34"/>
    <mergeCell ref="B32:AH32"/>
    <mergeCell ref="AI32:AY32"/>
    <mergeCell ref="EH34:EX34"/>
    <mergeCell ref="CH33:CY33"/>
    <mergeCell ref="EH33:EX33"/>
    <mergeCell ref="B33:AH33"/>
    <mergeCell ref="AI33:AY33"/>
    <mergeCell ref="BQ33:CG33"/>
    <mergeCell ref="CZ33:DP33"/>
    <mergeCell ref="DQ33:EG33"/>
    <mergeCell ref="DQ34:EG34"/>
    <mergeCell ref="AZ28:BP28"/>
    <mergeCell ref="J34:R34"/>
    <mergeCell ref="T30:AH30"/>
    <mergeCell ref="AI30:AY30"/>
    <mergeCell ref="AZ36:BP36"/>
    <mergeCell ref="A35:I35"/>
    <mergeCell ref="T35:AH35"/>
    <mergeCell ref="AI35:AY35"/>
    <mergeCell ref="AZ35:BP35"/>
    <mergeCell ref="J35:R35"/>
    <mergeCell ref="A36:I36"/>
    <mergeCell ref="T36:AH36"/>
    <mergeCell ref="AI36:AY36"/>
    <mergeCell ref="J36:R36"/>
    <mergeCell ref="CZ35:DP35"/>
    <mergeCell ref="AZ34:BP34"/>
    <mergeCell ref="CH34:CY34"/>
    <mergeCell ref="CZ34:DP34"/>
    <mergeCell ref="BQ34:CG34"/>
    <mergeCell ref="BQ35:CG35"/>
    <mergeCell ref="CH35:CY35"/>
    <mergeCell ref="EH42:EX42"/>
    <mergeCell ref="DQ35:EG35"/>
    <mergeCell ref="EH35:EX35"/>
    <mergeCell ref="CZ36:DP36"/>
    <mergeCell ref="DQ36:EG36"/>
    <mergeCell ref="EH36:EX36"/>
    <mergeCell ref="EH39:EX39"/>
    <mergeCell ref="CZ40:DP40"/>
    <mergeCell ref="CZ42:DP42"/>
    <mergeCell ref="DQ42:EG42"/>
    <mergeCell ref="BQ42:CG42"/>
    <mergeCell ref="CH42:CY42"/>
    <mergeCell ref="CH36:CY36"/>
    <mergeCell ref="CH41:CY41"/>
    <mergeCell ref="DQ41:EG41"/>
    <mergeCell ref="EH41:EX41"/>
    <mergeCell ref="DQ40:EG40"/>
    <mergeCell ref="EH43:EX43"/>
    <mergeCell ref="B43:AH43"/>
    <mergeCell ref="AI43:AY43"/>
    <mergeCell ref="AZ43:BP43"/>
    <mergeCell ref="BQ43:CG43"/>
    <mergeCell ref="CH43:CY43"/>
    <mergeCell ref="CZ43:DP43"/>
    <mergeCell ref="DQ43:EG43"/>
    <mergeCell ref="J12:R12"/>
    <mergeCell ref="J15:R15"/>
    <mergeCell ref="J21:R21"/>
    <mergeCell ref="AZ18:BP18"/>
    <mergeCell ref="AI13:AY13"/>
    <mergeCell ref="AZ13:BP13"/>
    <mergeCell ref="T21:AH21"/>
    <mergeCell ref="AI21:AY21"/>
    <mergeCell ref="AZ21:BP21"/>
    <mergeCell ref="B13:AH13"/>
    <mergeCell ref="A14:I14"/>
    <mergeCell ref="DQ15:EG15"/>
    <mergeCell ref="CZ15:DP15"/>
    <mergeCell ref="CH13:CY13"/>
    <mergeCell ref="CZ13:DP13"/>
    <mergeCell ref="DQ13:EG13"/>
    <mergeCell ref="J28:R28"/>
    <mergeCell ref="AI28:AY28"/>
    <mergeCell ref="AZ33:BP33"/>
    <mergeCell ref="T27:AH27"/>
    <mergeCell ref="AI27:AY27"/>
    <mergeCell ref="AZ27:BP27"/>
    <mergeCell ref="AZ29:BP29"/>
    <mergeCell ref="BQ29:CG29"/>
    <mergeCell ref="AI18:AY18"/>
    <mergeCell ref="AZ20:BP20"/>
    <mergeCell ref="BQ20:CG20"/>
    <mergeCell ref="AI20:AY20"/>
    <mergeCell ref="AI22:AY22"/>
    <mergeCell ref="AZ22:BP22"/>
    <mergeCell ref="BQ22:CG22"/>
    <mergeCell ref="AI24:AY24"/>
    <mergeCell ref="B42:AH42"/>
    <mergeCell ref="AI42:AY42"/>
    <mergeCell ref="AZ42:BP42"/>
    <mergeCell ref="AZ40:BP40"/>
    <mergeCell ref="BQ40:CG40"/>
    <mergeCell ref="CH40:CY40"/>
    <mergeCell ref="DQ24:EG24"/>
    <mergeCell ref="CH24:CY24"/>
    <mergeCell ref="CZ24:DP24"/>
    <mergeCell ref="A28:I28"/>
    <mergeCell ref="T28:AH28"/>
    <mergeCell ref="BQ32:CG32"/>
    <mergeCell ref="CH32:CY32"/>
    <mergeCell ref="AZ32:BP32"/>
    <mergeCell ref="BQ28:CG28"/>
    <mergeCell ref="CH28:CY28"/>
    <mergeCell ref="J25:R25"/>
    <mergeCell ref="J24:R24"/>
    <mergeCell ref="A27:I27"/>
    <mergeCell ref="AZ31:BP31"/>
    <mergeCell ref="A30:I30"/>
    <mergeCell ref="J30:R30"/>
    <mergeCell ref="AZ30:BP30"/>
    <mergeCell ref="J27:R27"/>
    <mergeCell ref="DQ11:EG11"/>
    <mergeCell ref="BQ10:CG10"/>
    <mergeCell ref="CH10:CY10"/>
    <mergeCell ref="CZ10:DP10"/>
    <mergeCell ref="DQ10:EG10"/>
    <mergeCell ref="AI7:AY7"/>
    <mergeCell ref="AZ7:BP7"/>
    <mergeCell ref="BQ7:CG7"/>
    <mergeCell ref="CH7:CY7"/>
    <mergeCell ref="AZ11:BP11"/>
    <mergeCell ref="BQ11:CG11"/>
    <mergeCell ref="AI11:AY11"/>
    <mergeCell ref="AZ10:BP10"/>
    <mergeCell ref="DQ9:EG9"/>
    <mergeCell ref="EH11:EX11"/>
    <mergeCell ref="CH14:CY14"/>
    <mergeCell ref="DQ14:EG14"/>
    <mergeCell ref="CZ12:DP12"/>
    <mergeCell ref="DQ12:EG12"/>
    <mergeCell ref="EH12:EX12"/>
    <mergeCell ref="CZ23:DP23"/>
    <mergeCell ref="DQ23:EG23"/>
    <mergeCell ref="EH18:EX18"/>
    <mergeCell ref="EH15:EX15"/>
    <mergeCell ref="DQ21:EG21"/>
    <mergeCell ref="EH20:EX20"/>
    <mergeCell ref="EH21:EX21"/>
    <mergeCell ref="EH17:EX17"/>
    <mergeCell ref="EH19:EX19"/>
    <mergeCell ref="EH16:EX16"/>
    <mergeCell ref="CZ21:DP21"/>
    <mergeCell ref="CH22:CY22"/>
    <mergeCell ref="CZ22:DP22"/>
    <mergeCell ref="CZ20:DP20"/>
    <mergeCell ref="CZ19:DP19"/>
    <mergeCell ref="DQ16:EG16"/>
    <mergeCell ref="DQ22:EG22"/>
    <mergeCell ref="CZ11:DP11"/>
    <mergeCell ref="BA4:CM4"/>
    <mergeCell ref="EH22:EX22"/>
    <mergeCell ref="B23:AH23"/>
    <mergeCell ref="AI23:AY23"/>
    <mergeCell ref="AZ23:BP23"/>
    <mergeCell ref="BQ23:CG23"/>
    <mergeCell ref="CH23:CY23"/>
    <mergeCell ref="EH23:EX23"/>
    <mergeCell ref="A15:I15"/>
    <mergeCell ref="CZ14:DP14"/>
    <mergeCell ref="DQ19:EG19"/>
    <mergeCell ref="CZ18:DP18"/>
    <mergeCell ref="AI19:AY19"/>
    <mergeCell ref="A20:I20"/>
    <mergeCell ref="J20:R20"/>
    <mergeCell ref="T20:AH20"/>
    <mergeCell ref="B22:AH22"/>
    <mergeCell ref="A21:I21"/>
    <mergeCell ref="J14:R14"/>
    <mergeCell ref="AI17:AY17"/>
    <mergeCell ref="AZ17:BP17"/>
    <mergeCell ref="BQ17:CG17"/>
    <mergeCell ref="EH14:EX14"/>
    <mergeCell ref="CH11:CY11"/>
    <mergeCell ref="A29:I29"/>
    <mergeCell ref="EH31:EX31"/>
    <mergeCell ref="A39:I39"/>
    <mergeCell ref="J39:R39"/>
    <mergeCell ref="T39:AH39"/>
    <mergeCell ref="AI39:AY39"/>
    <mergeCell ref="AZ39:BP39"/>
    <mergeCell ref="BQ39:CG39"/>
    <mergeCell ref="CH39:CY39"/>
    <mergeCell ref="CZ39:DP39"/>
    <mergeCell ref="DQ39:EG39"/>
    <mergeCell ref="BQ31:CG31"/>
    <mergeCell ref="BQ36:CG36"/>
    <mergeCell ref="BQ37:CG37"/>
    <mergeCell ref="CH37:CY37"/>
    <mergeCell ref="J29:R29"/>
    <mergeCell ref="T29:AH29"/>
    <mergeCell ref="AI29:AY29"/>
    <mergeCell ref="A38:I38"/>
    <mergeCell ref="J38:R38"/>
    <mergeCell ref="T38:AH38"/>
    <mergeCell ref="AI38:AY38"/>
    <mergeCell ref="A37:I37"/>
    <mergeCell ref="DQ38:EG38"/>
    <mergeCell ref="AI40:AY40"/>
    <mergeCell ref="CZ41:DP41"/>
    <mergeCell ref="A41:I41"/>
    <mergeCell ref="J41:R41"/>
    <mergeCell ref="T41:AH41"/>
    <mergeCell ref="AI41:AY41"/>
    <mergeCell ref="AZ41:BP41"/>
    <mergeCell ref="BQ41:CG41"/>
    <mergeCell ref="A19:I19"/>
    <mergeCell ref="J19:R19"/>
    <mergeCell ref="T19:AH19"/>
    <mergeCell ref="A40:I40"/>
    <mergeCell ref="J40:R40"/>
    <mergeCell ref="T40:AH40"/>
    <mergeCell ref="A31:I31"/>
    <mergeCell ref="J31:R31"/>
    <mergeCell ref="T31:AH31"/>
    <mergeCell ref="BQ19:CG19"/>
    <mergeCell ref="CZ26:DP26"/>
    <mergeCell ref="J37:R37"/>
    <mergeCell ref="T37:AH37"/>
    <mergeCell ref="AI37:AY37"/>
    <mergeCell ref="BQ30:CG30"/>
    <mergeCell ref="AI31:AY31"/>
    <mergeCell ref="EH40:EX40"/>
    <mergeCell ref="A11:I11"/>
    <mergeCell ref="J11:R11"/>
    <mergeCell ref="T11:AH11"/>
    <mergeCell ref="A26:I26"/>
    <mergeCell ref="J26:R26"/>
    <mergeCell ref="T26:AH26"/>
    <mergeCell ref="AI16:AY16"/>
    <mergeCell ref="AZ16:BP16"/>
    <mergeCell ref="BQ16:CG16"/>
    <mergeCell ref="CH16:CY16"/>
    <mergeCell ref="BQ27:CG27"/>
    <mergeCell ref="CH27:CY27"/>
    <mergeCell ref="AI26:AY26"/>
    <mergeCell ref="BQ21:CG21"/>
    <mergeCell ref="CH21:CY21"/>
    <mergeCell ref="CH17:CY17"/>
    <mergeCell ref="CZ16:DP16"/>
    <mergeCell ref="CH20:CY20"/>
    <mergeCell ref="CH19:CY19"/>
    <mergeCell ref="AZ26:BP26"/>
    <mergeCell ref="CH26:CY26"/>
    <mergeCell ref="BQ26:CG26"/>
    <mergeCell ref="AZ19:BP19"/>
    <mergeCell ref="EH38:EX38"/>
    <mergeCell ref="DQ37:EG37"/>
    <mergeCell ref="EH37:EX37"/>
    <mergeCell ref="CZ37:DP37"/>
    <mergeCell ref="AZ38:BP38"/>
    <mergeCell ref="BQ38:CG38"/>
    <mergeCell ref="CH38:CY38"/>
    <mergeCell ref="CZ38:DP38"/>
    <mergeCell ref="AZ37:BP37"/>
  </mergeCells>
  <phoneticPr fontId="7" type="noConversion"/>
  <pageMargins left="0.78740157480314965" right="0.78740157480314965" top="0.78740157480314965" bottom="0.39370078740157483" header="0.19685039370078741" footer="0.19685039370078741"/>
  <pageSetup paperSize="9" orientation="landscape" r:id="rId1"/>
  <headerFooter alignWithMargins="0"/>
  <ignoredErrors>
    <ignoredError sqref="EH42:EX43 BQ24:CG31 EH22:EX23 EH10:EX10 BQ14 BQ15:CG17 AI14 EH13:EX14 AI15:AY17 BQ18:CG21 AI18:AY21 AI24:AY31 EH32:EX33 AI34:AY41 BQ34:CG41" unlockedFormula="1"/>
    <ignoredError sqref="CP3" numberStoredAsText="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7" enableFormatConditionsCalculation="0">
    <tabColor indexed="48"/>
    <pageSetUpPr autoPageBreaks="0"/>
  </sheetPr>
  <dimension ref="A1:AL106"/>
  <sheetViews>
    <sheetView showGridLines="0" showRowColHeaders="0" zoomScaleNormal="100" workbookViewId="0">
      <selection activeCell="D18" sqref="D18"/>
    </sheetView>
  </sheetViews>
  <sheetFormatPr defaultRowHeight="12.75" x14ac:dyDescent="0.2"/>
  <cols>
    <col min="1" max="1" width="3.28515625" customWidth="1"/>
    <col min="2" max="2" width="14.28515625" customWidth="1"/>
    <col min="3" max="3" width="2" customWidth="1"/>
    <col min="4" max="4" width="8.140625" customWidth="1"/>
    <col min="5" max="5" width="6.85546875" customWidth="1"/>
    <col min="6" max="6" width="4.42578125" customWidth="1"/>
    <col min="7" max="7" width="9.28515625" bestFit="1" customWidth="1"/>
    <col min="8" max="8" width="1" customWidth="1"/>
    <col min="9" max="9" width="8.140625" customWidth="1"/>
    <col min="10" max="10" width="6.85546875" customWidth="1"/>
    <col min="11" max="11" width="4.42578125" customWidth="1"/>
    <col min="12" max="12" width="9.5703125" bestFit="1" customWidth="1"/>
    <col min="13" max="13" width="1" customWidth="1"/>
    <col min="14" max="14" width="8.140625" customWidth="1"/>
    <col min="15" max="15" width="6.85546875" customWidth="1"/>
    <col min="16" max="16" width="4.42578125" customWidth="1"/>
    <col min="18" max="18" width="1" customWidth="1"/>
    <col min="19" max="19" width="8.140625" customWidth="1"/>
    <col min="20" max="20" width="6.85546875" customWidth="1"/>
    <col min="21" max="21" width="4.42578125" customWidth="1"/>
    <col min="22" max="22" width="10.140625" bestFit="1" customWidth="1"/>
    <col min="23" max="23" width="1" customWidth="1"/>
    <col min="24" max="24" width="8.140625" customWidth="1"/>
    <col min="25" max="25" width="6.85546875" customWidth="1"/>
    <col min="26" max="26" width="4.42578125" customWidth="1"/>
    <col min="27" max="27" width="10.28515625" customWidth="1"/>
    <col min="28" max="28" width="14.28515625" customWidth="1"/>
    <col min="29" max="29" width="8.5703125" customWidth="1"/>
    <col min="30" max="30" width="0" hidden="1" customWidth="1"/>
    <col min="31" max="31" width="8.5703125" hidden="1" customWidth="1"/>
    <col min="32" max="32" width="46.28515625" hidden="1" customWidth="1"/>
    <col min="33" max="33" width="9.85546875" hidden="1" customWidth="1"/>
    <col min="34" max="36" width="10.140625" hidden="1" customWidth="1"/>
    <col min="37" max="37" width="11.7109375" hidden="1" customWidth="1"/>
    <col min="38" max="39" width="0" hidden="1" customWidth="1"/>
  </cols>
  <sheetData>
    <row r="1" spans="2:37" x14ac:dyDescent="0.2">
      <c r="Y1" s="77">
        <f ca="1">DAY(AB1)</f>
        <v>3</v>
      </c>
      <c r="Z1" s="77">
        <f ca="1">MONTH(AB1)</f>
        <v>4</v>
      </c>
      <c r="AA1" s="77">
        <f ca="1">YEAR(AB1)</f>
        <v>2013</v>
      </c>
      <c r="AB1" s="288">
        <f ca="1">'Взносы в ПФР и ФФОМС'!P1</f>
        <v>41367.460703935183</v>
      </c>
      <c r="AC1" s="77">
        <f ca="1">IF(Z1&lt;=3,1,(IF(AND(Z1&gt;3,Z1&lt;=6),2,(IF(AND(Z1&gt;6,Z1&lt;=9),3,4)))))</f>
        <v>2</v>
      </c>
      <c r="AD1" s="77" t="str">
        <f ca="1">IF(AB1&lt;=D47,"1 квартал",IF(AND(AB1&gt;D47,AB1&lt;=D51),"полугодие",IF(AND(AB1&gt;D51,AB1&lt;=D56),"9 месяцев","2013 год")))</f>
        <v>1 квартал</v>
      </c>
    </row>
    <row r="2" spans="2:37" s="29" customFormat="1" ht="27" customHeight="1" x14ac:dyDescent="0.4">
      <c r="B2" s="501" t="s">
        <v>184</v>
      </c>
      <c r="C2" s="332"/>
      <c r="D2" s="332"/>
      <c r="E2" s="332"/>
      <c r="F2" s="332"/>
      <c r="G2" s="332"/>
      <c r="H2" s="332"/>
      <c r="I2" s="332"/>
      <c r="J2" s="60"/>
      <c r="AA2" s="503">
        <f ca="1">AB1</f>
        <v>41367.460703935183</v>
      </c>
      <c r="AB2" s="504"/>
      <c r="AC2" s="504"/>
    </row>
    <row r="3" spans="2:37" s="29" customFormat="1" ht="3.75" customHeight="1" x14ac:dyDescent="0.4">
      <c r="B3" s="69"/>
      <c r="C3" s="69"/>
      <c r="D3" s="42"/>
      <c r="E3" s="42"/>
      <c r="F3" s="42"/>
      <c r="G3" s="42"/>
      <c r="H3" s="43"/>
      <c r="I3" s="43"/>
      <c r="J3" s="76"/>
      <c r="K3" s="76"/>
      <c r="L3" s="76"/>
      <c r="P3" s="44"/>
      <c r="Q3" s="45"/>
      <c r="R3" s="45"/>
    </row>
    <row r="4" spans="2:37" ht="30.75" customHeight="1" x14ac:dyDescent="0.2"/>
    <row r="5" spans="2:37" ht="24.75" customHeight="1" thickBot="1" x14ac:dyDescent="0.25">
      <c r="B5" s="502"/>
      <c r="D5" s="505" t="str">
        <f ca="1">M37</f>
        <v>За 1 квартал при Вашем доходе 250000,00 руб. налог УСН составляет - 15000,00 руб.</v>
      </c>
      <c r="E5" s="506"/>
      <c r="F5" s="506"/>
      <c r="G5" s="506"/>
      <c r="H5" s="506"/>
      <c r="I5" s="506"/>
      <c r="J5" s="506"/>
      <c r="K5" s="506"/>
      <c r="L5" s="506"/>
      <c r="M5" s="506"/>
      <c r="N5" s="506"/>
      <c r="O5" s="506"/>
      <c r="P5" s="506"/>
      <c r="Q5" s="506"/>
      <c r="R5" s="506"/>
      <c r="S5" s="506"/>
      <c r="T5" s="506"/>
      <c r="U5" s="506"/>
      <c r="V5" s="506"/>
      <c r="W5" s="506"/>
      <c r="X5" s="506"/>
      <c r="Y5" s="506"/>
      <c r="Z5" s="506"/>
      <c r="AA5" s="507"/>
      <c r="AD5" s="40"/>
      <c r="AG5">
        <v>1</v>
      </c>
      <c r="AH5">
        <v>2</v>
      </c>
      <c r="AI5">
        <v>3</v>
      </c>
      <c r="AJ5">
        <v>4</v>
      </c>
      <c r="AK5">
        <v>2014</v>
      </c>
    </row>
    <row r="6" spans="2:37" ht="24.75" customHeight="1" thickBot="1" x14ac:dyDescent="0.25">
      <c r="B6" s="502"/>
      <c r="D6" s="508" t="str">
        <f ca="1">M39</f>
        <v>Обратите внимание: налог 15000,00 руб. можно оплатить взносами в ПФР и ФФОМС</v>
      </c>
      <c r="E6" s="509"/>
      <c r="F6" s="509"/>
      <c r="G6" s="509"/>
      <c r="H6" s="509"/>
      <c r="I6" s="509"/>
      <c r="J6" s="509"/>
      <c r="K6" s="509"/>
      <c r="L6" s="509"/>
      <c r="M6" s="509"/>
      <c r="N6" s="509"/>
      <c r="O6" s="509"/>
      <c r="P6" s="509"/>
      <c r="Q6" s="509"/>
      <c r="R6" s="509"/>
      <c r="S6" s="509"/>
      <c r="T6" s="509"/>
      <c r="U6" s="509"/>
      <c r="V6" s="509"/>
      <c r="W6" s="509"/>
      <c r="X6" s="509"/>
      <c r="Y6" s="509"/>
      <c r="Z6" s="509"/>
      <c r="AA6" s="510"/>
      <c r="AE6" s="28"/>
      <c r="AF6" s="56" t="s">
        <v>161</v>
      </c>
      <c r="AG6" s="57">
        <f>УСН1</f>
        <v>250000</v>
      </c>
      <c r="AH6" s="57">
        <f>УСН2</f>
        <v>0</v>
      </c>
      <c r="AI6" s="57">
        <f>УСН3</f>
        <v>0</v>
      </c>
      <c r="AJ6" s="58">
        <f>УСН4</f>
        <v>0</v>
      </c>
    </row>
    <row r="7" spans="2:37" ht="25.5" customHeight="1" thickBot="1" x14ac:dyDescent="0.25">
      <c r="B7" s="502"/>
      <c r="D7" s="508" t="str">
        <f>M40</f>
        <v>Вы уплатили всего: 9625,91 руб., в том числе налог УСН 9625,91 руб.; ПФРс 0,00 руб.; ПФРн 0,00 руб.; ФФОМС 0,00 руб.</v>
      </c>
      <c r="E7" s="509"/>
      <c r="F7" s="509"/>
      <c r="G7" s="509"/>
      <c r="H7" s="509"/>
      <c r="I7" s="509"/>
      <c r="J7" s="509"/>
      <c r="K7" s="509"/>
      <c r="L7" s="509"/>
      <c r="M7" s="509"/>
      <c r="N7" s="509"/>
      <c r="O7" s="509"/>
      <c r="P7" s="509"/>
      <c r="Q7" s="509"/>
      <c r="R7" s="509"/>
      <c r="S7" s="509"/>
      <c r="T7" s="509"/>
      <c r="U7" s="509"/>
      <c r="V7" s="509"/>
      <c r="W7" s="509"/>
      <c r="X7" s="509"/>
      <c r="Y7" s="509"/>
      <c r="Z7" s="509"/>
      <c r="AA7" s="510"/>
      <c r="AE7" s="28"/>
      <c r="AF7" s="48" t="s">
        <v>186</v>
      </c>
      <c r="AG7" s="51">
        <f>AG6</f>
        <v>250000</v>
      </c>
      <c r="AH7" s="51">
        <f>AH6+AG7</f>
        <v>250000</v>
      </c>
      <c r="AI7" s="51">
        <f>AI6+AH7</f>
        <v>250000</v>
      </c>
      <c r="AJ7" s="52">
        <f>AJ6+AI7</f>
        <v>250000</v>
      </c>
    </row>
    <row r="8" spans="2:37" ht="24.75" customHeight="1" x14ac:dyDescent="0.2">
      <c r="D8" s="492" t="str">
        <f ca="1">IF(AND(AB1&gt;D47,AB1&lt;=D49,J71&gt;0),M71,IF(AND(AB1&gt;D51,AB1&lt;=D54,J72&gt;0),M72,IF(AND(AB1&gt;D56,AB1&lt;=D59,J73&gt;0),M73,IF(AND(AB1&gt;D60,AB1&lt;=D61,J74&gt;0),M74,IF(AND(AB1&gt;D61,J75&gt;0),M75,IF(AND(AB1&gt;D60,УСНфактУгод&gt;ДеклУСН12),M76,""))))))</f>
        <v/>
      </c>
      <c r="E8" s="493"/>
      <c r="F8" s="493"/>
      <c r="G8" s="493"/>
      <c r="H8" s="493"/>
      <c r="I8" s="493"/>
      <c r="J8" s="493"/>
      <c r="K8" s="493"/>
      <c r="L8" s="493"/>
      <c r="M8" s="493"/>
      <c r="N8" s="493"/>
      <c r="O8" s="493"/>
      <c r="P8" s="493"/>
      <c r="Q8" s="493"/>
      <c r="R8" s="493"/>
      <c r="S8" s="493"/>
      <c r="T8" s="493"/>
      <c r="U8" s="493"/>
      <c r="V8" s="493"/>
      <c r="W8" s="493"/>
      <c r="X8" s="493"/>
      <c r="Y8" s="493"/>
      <c r="Z8" s="493"/>
      <c r="AA8" s="494"/>
      <c r="AE8" s="28"/>
      <c r="AF8" s="24" t="s">
        <v>177</v>
      </c>
      <c r="AG8" s="47">
        <f>ROUND(AG6*6/100,2)</f>
        <v>15000</v>
      </c>
      <c r="AH8" s="47">
        <f>ROUND(AH6*6/100,2)</f>
        <v>0</v>
      </c>
      <c r="AI8" s="47">
        <f>ROUND(AI6*6/100,2)</f>
        <v>0</v>
      </c>
      <c r="AJ8" s="47">
        <f>ROUND(AJ6*6/100,2)</f>
        <v>0</v>
      </c>
    </row>
    <row r="9" spans="2:37" ht="25.5" customHeight="1" thickBot="1" x14ac:dyDescent="0.25">
      <c r="D9" s="495" t="str">
        <f ca="1">IF(OR(AND(AB1&gt;D45,AB1&lt;=D46,J47+J48+J49+J54&gt;0),AND(AB1&gt;D49,AB1&lt;=D50,J51+J52+J53+J59&gt;0),AND(AB1&gt;D54,AB1&lt;=D55,J56+J57+J58+J64&gt;0),AND(AB1&gt;D59,AB1&lt;=D60,J61+J62+J63+J69&gt;0)),"Если Вы уверены в том, что в этом квартале Доходов больше не будет, Рекомендую заплатить:",IF(OR(AND(AB1&gt;D46,AB1&lt;=D47,J54&gt;0),AND(AB1&gt;D50,AB1&lt;=D51,J59&gt;0),AND(AB1&gt;D55,AB1&lt;=D56,J64&gt;0),AND(AB1&gt;D60,AB1&lt;=D61,J69&gt;0)),"Настоятельно рекомендую заплатить:",M35))</f>
        <v>Настоятельно рекомендую заплатить:</v>
      </c>
      <c r="E9" s="496"/>
      <c r="F9" s="496"/>
      <c r="G9" s="496"/>
      <c r="H9" s="496"/>
      <c r="I9" s="496"/>
      <c r="J9" s="496"/>
      <c r="K9" s="496"/>
      <c r="L9" s="496"/>
      <c r="M9" s="496"/>
      <c r="N9" s="496"/>
      <c r="O9" s="496"/>
      <c r="P9" s="496"/>
      <c r="Q9" s="496"/>
      <c r="R9" s="496"/>
      <c r="S9" s="496"/>
      <c r="T9" s="496"/>
      <c r="U9" s="496"/>
      <c r="V9" s="496"/>
      <c r="W9" s="496"/>
      <c r="X9" s="496"/>
      <c r="Y9" s="496"/>
      <c r="Z9" s="496"/>
      <c r="AA9" s="497"/>
      <c r="AE9" s="28"/>
      <c r="AF9" s="48" t="s">
        <v>187</v>
      </c>
      <c r="AG9" s="49">
        <f>AG8</f>
        <v>15000</v>
      </c>
      <c r="AH9" s="49">
        <f>AH8+AG9</f>
        <v>15000</v>
      </c>
      <c r="AI9" s="49">
        <f>AI8+AH9</f>
        <v>15000</v>
      </c>
      <c r="AJ9" s="50">
        <f>AJ8+AI9</f>
        <v>15000</v>
      </c>
      <c r="AK9" s="49">
        <f>AJ9</f>
        <v>15000</v>
      </c>
    </row>
    <row r="10" spans="2:37" ht="34.5" customHeight="1" x14ac:dyDescent="0.2">
      <c r="D10" s="498" t="str">
        <f ca="1">IF(AND(AB1&gt;D45,AB1&lt;=D46,J47+J48+J49&gt;0),M47,IF(AND(AB1&gt;D49,AB1&lt;=D50,J51+J52+J53&gt;0),M51,IF(AND(AB1&gt;D54,AB1&lt;=D55,J56+J57+J58&gt;0),M56,IF(AND(AB1&gt;D59,AB1&lt;=D60,J61+J62+J63&gt;0),M61,IF(AND(AB1&gt;D60,J66+J67+J68&gt;0),M66,IF(AND(AB1&gt;D60,OR('Взносы в ПФР и ФФОМС'!G21&lt;0,'Взносы в ПФР и ФФОМС'!G22&lt;0,'Взносы в ПФР и ФФОМС'!G23&lt;0))," Вы переплатили взносы! Обратитесь в ПФР с заявлением!",""))))))</f>
        <v/>
      </c>
      <c r="E10" s="499"/>
      <c r="F10" s="499"/>
      <c r="G10" s="499"/>
      <c r="H10" s="499"/>
      <c r="I10" s="499"/>
      <c r="J10" s="499"/>
      <c r="K10" s="499"/>
      <c r="L10" s="499"/>
      <c r="M10" s="499"/>
      <c r="N10" s="499"/>
      <c r="O10" s="499"/>
      <c r="P10" s="499"/>
      <c r="Q10" s="499"/>
      <c r="R10" s="499"/>
      <c r="S10" s="499"/>
      <c r="T10" s="499"/>
      <c r="U10" s="499"/>
      <c r="V10" s="499"/>
      <c r="W10" s="499"/>
      <c r="X10" s="499"/>
      <c r="Y10" s="499"/>
      <c r="Z10" s="499"/>
      <c r="AA10" s="500"/>
      <c r="AF10" s="24" t="s">
        <v>188</v>
      </c>
      <c r="AG10" s="47">
        <f>'Взносы в ПФР и ФФОМС'!C18</f>
        <v>35664.660000000003</v>
      </c>
      <c r="AH10" s="47">
        <f>'Взносы в ПФР и ФФОМС'!D18</f>
        <v>35664.660000000003</v>
      </c>
      <c r="AI10" s="47">
        <f>'Взносы в ПФР и ФФОМС'!E18</f>
        <v>35664.660000000003</v>
      </c>
      <c r="AJ10" s="47">
        <f>'Взносы в ПФР и ФФОМС'!F18</f>
        <v>35664.660000000003</v>
      </c>
      <c r="AK10" s="46"/>
    </row>
    <row r="11" spans="2:37" ht="25.5" customHeight="1" x14ac:dyDescent="0.2">
      <c r="D11" s="514" t="str">
        <f ca="1">IF(AND(AB1&gt;D45,AB1&lt;=D47,J54&gt;0),M54,IF(AND(AB1&gt;D49,AB1&lt;=D51,J59&gt;0),M59,IF(AND(AB1&gt;D54,AB1&lt;=D56,J64&gt;0),M64,IF(AND(AB1&gt;D59,AB1&lt;=D61,J69&gt;0),M69,""))))</f>
        <v xml:space="preserve">  Налог УСН в размере - 5374,09 руб. - обязательно до 25 апреля!</v>
      </c>
      <c r="E11" s="515"/>
      <c r="F11" s="515"/>
      <c r="G11" s="515"/>
      <c r="H11" s="515"/>
      <c r="I11" s="515"/>
      <c r="J11" s="515"/>
      <c r="K11" s="515"/>
      <c r="L11" s="515"/>
      <c r="M11" s="515"/>
      <c r="N11" s="515"/>
      <c r="O11" s="515"/>
      <c r="P11" s="515"/>
      <c r="Q11" s="515"/>
      <c r="R11" s="515"/>
      <c r="S11" s="515"/>
      <c r="T11" s="515"/>
      <c r="U11" s="515"/>
      <c r="V11" s="515"/>
      <c r="W11" s="515"/>
      <c r="X11" s="515"/>
      <c r="Y11" s="515"/>
      <c r="Z11" s="515"/>
      <c r="AA11" s="516"/>
      <c r="AE11" s="28" t="s">
        <v>226</v>
      </c>
      <c r="AF11" s="24"/>
      <c r="AG11" s="47">
        <f>'Взносы в ПФР и ФФОМС'!C15</f>
        <v>24984</v>
      </c>
      <c r="AH11" s="47">
        <f>'Взносы в ПФР и ФФОМС'!D15</f>
        <v>24984</v>
      </c>
      <c r="AI11" s="47">
        <f>'Взносы в ПФР и ФФОМС'!E15</f>
        <v>24984</v>
      </c>
      <c r="AJ11" s="47">
        <f>'Взносы в ПФР и ФФОМС'!F15</f>
        <v>24984</v>
      </c>
      <c r="AK11" s="46"/>
    </row>
    <row r="12" spans="2:37" x14ac:dyDescent="0.2">
      <c r="O12" s="27"/>
      <c r="AE12" s="28" t="s">
        <v>227</v>
      </c>
      <c r="AF12" s="24"/>
      <c r="AG12" s="47">
        <f>'Взносы в ПФР и ФФОМС'!C16</f>
        <v>7495.2</v>
      </c>
      <c r="AH12" s="47">
        <f>'Взносы в ПФР и ФФОМС'!D16</f>
        <v>7495.2</v>
      </c>
      <c r="AI12" s="47">
        <f>'Взносы в ПФР и ФФОМС'!E16</f>
        <v>7495.2</v>
      </c>
      <c r="AJ12" s="47">
        <f>'Взносы в ПФР и ФФОМС'!F16</f>
        <v>7495.2</v>
      </c>
      <c r="AK12" s="46"/>
    </row>
    <row r="13" spans="2:37" x14ac:dyDescent="0.2">
      <c r="AE13" s="39" t="s">
        <v>167</v>
      </c>
      <c r="AF13" s="24"/>
      <c r="AG13" s="47">
        <f>'Взносы в ПФР и ФФОМС'!C17</f>
        <v>3185.46</v>
      </c>
      <c r="AH13" s="47">
        <f>'Взносы в ПФР и ФФОМС'!D17</f>
        <v>3185.46</v>
      </c>
      <c r="AI13" s="47">
        <f>'Взносы в ПФР и ФФОМС'!E17</f>
        <v>3185.46</v>
      </c>
      <c r="AJ13" s="47">
        <f>'Взносы в ПФР и ФФОМС'!F17</f>
        <v>3185.46</v>
      </c>
      <c r="AK13" s="46"/>
    </row>
    <row r="14" spans="2:37" ht="20.25" customHeight="1" x14ac:dyDescent="0.2">
      <c r="D14" s="520" t="s">
        <v>247</v>
      </c>
      <c r="E14" s="520"/>
      <c r="F14" s="521"/>
      <c r="G14" s="521"/>
      <c r="I14" s="83" t="str">
        <f ca="1">IF(OR(AND(AB1&gt;D45,AB1&lt;=D47,J47+J48+J49+J54&gt;0),AND(AB1&gt;D49,AB1&lt;=D51,J51+J52+J53+J59&gt;0),AND(AB1&gt;D54,AB1&lt;=D56,J56+J57+J58+J64&gt;0),AND(AB1&gt;D59,AB1&lt;=D61,J61+J62+J63+J69&gt;0)),"Обязательно внесите уплаченные суммы в таблицу! Иначе расчеты будут не верны!","")</f>
        <v>Обязательно внесите уплаченные суммы в таблицу! Иначе расчеты будут не верны!</v>
      </c>
      <c r="AE14" s="28"/>
      <c r="AF14" s="524" t="s">
        <v>189</v>
      </c>
      <c r="AG14" s="511">
        <f>AG10</f>
        <v>35664.660000000003</v>
      </c>
      <c r="AH14" s="511">
        <f>AH10</f>
        <v>35664.660000000003</v>
      </c>
      <c r="AI14" s="511">
        <f>AI10</f>
        <v>35664.660000000003</v>
      </c>
      <c r="AJ14" s="511">
        <f>AJ10</f>
        <v>35664.660000000003</v>
      </c>
    </row>
    <row r="15" spans="2:37" x14ac:dyDescent="0.2">
      <c r="D15" s="37"/>
      <c r="AE15" s="28"/>
      <c r="AF15" s="524"/>
      <c r="AG15" s="511">
        <f>AG14</f>
        <v>35664.660000000003</v>
      </c>
      <c r="AH15" s="511">
        <f>AH14+AG15</f>
        <v>71329.320000000007</v>
      </c>
      <c r="AI15" s="511">
        <f>AI14+AH15</f>
        <v>106993.98000000001</v>
      </c>
      <c r="AJ15" s="511">
        <f>AJ14+AI15</f>
        <v>142658.64000000001</v>
      </c>
    </row>
    <row r="16" spans="2:37" ht="13.5" thickBot="1" x14ac:dyDescent="0.25">
      <c r="D16" s="91">
        <v>2013</v>
      </c>
      <c r="E16" s="92"/>
      <c r="F16" s="92"/>
      <c r="G16" s="93" t="s">
        <v>178</v>
      </c>
      <c r="H16" s="92"/>
      <c r="I16" s="92"/>
      <c r="J16" s="92"/>
      <c r="K16" s="92"/>
      <c r="L16" s="93" t="s">
        <v>245</v>
      </c>
      <c r="M16" s="92"/>
      <c r="N16" s="92"/>
      <c r="O16" s="92"/>
      <c r="P16" s="92"/>
      <c r="Q16" s="93" t="s">
        <v>246</v>
      </c>
      <c r="R16" s="92"/>
      <c r="S16" s="92"/>
      <c r="T16" s="92"/>
      <c r="U16" s="92"/>
      <c r="V16" s="93" t="s">
        <v>196</v>
      </c>
      <c r="W16" s="94"/>
      <c r="X16" s="91">
        <v>2014</v>
      </c>
      <c r="Y16" s="92"/>
      <c r="Z16" s="92"/>
      <c r="AA16" s="92"/>
      <c r="AB16" s="24"/>
      <c r="AC16" s="24"/>
      <c r="AE16" s="28" t="s">
        <v>226</v>
      </c>
      <c r="AF16" s="64"/>
      <c r="AG16" s="61">
        <f t="shared" ref="AG16:AJ18" si="0">AG11</f>
        <v>24984</v>
      </c>
      <c r="AH16" s="61">
        <f t="shared" si="0"/>
        <v>24984</v>
      </c>
      <c r="AI16" s="61">
        <f t="shared" si="0"/>
        <v>24984</v>
      </c>
      <c r="AJ16" s="61">
        <f t="shared" si="0"/>
        <v>24984</v>
      </c>
      <c r="AK16" s="46"/>
    </row>
    <row r="17" spans="1:38" ht="17.100000000000001" customHeight="1" thickTop="1" x14ac:dyDescent="0.2">
      <c r="D17" s="522" t="s">
        <v>244</v>
      </c>
      <c r="E17" s="523"/>
      <c r="F17" s="523"/>
      <c r="G17" s="523"/>
      <c r="H17" s="38"/>
      <c r="I17" s="518" t="s">
        <v>239</v>
      </c>
      <c r="J17" s="519"/>
      <c r="K17" s="519"/>
      <c r="L17" s="519"/>
      <c r="M17" s="39"/>
      <c r="N17" s="518" t="s">
        <v>240</v>
      </c>
      <c r="O17" s="519"/>
      <c r="P17" s="519"/>
      <c r="Q17" s="519"/>
      <c r="R17" s="39"/>
      <c r="S17" s="518" t="s">
        <v>242</v>
      </c>
      <c r="T17" s="519"/>
      <c r="U17" s="519"/>
      <c r="V17" s="519"/>
      <c r="W17" s="73"/>
      <c r="X17" s="517" t="s">
        <v>260</v>
      </c>
      <c r="Y17" s="517"/>
      <c r="Z17" s="517"/>
      <c r="AA17" s="517"/>
      <c r="AB17" s="75"/>
      <c r="AC17" s="75"/>
      <c r="AE17" s="28" t="s">
        <v>227</v>
      </c>
      <c r="AF17" s="64"/>
      <c r="AG17" s="61">
        <f t="shared" si="0"/>
        <v>7495.2</v>
      </c>
      <c r="AH17" s="61">
        <f t="shared" si="0"/>
        <v>7495.2</v>
      </c>
      <c r="AI17" s="61">
        <f t="shared" si="0"/>
        <v>7495.2</v>
      </c>
      <c r="AJ17" s="61">
        <f t="shared" si="0"/>
        <v>7495.2</v>
      </c>
      <c r="AK17" s="46"/>
    </row>
    <row r="18" spans="1:38" x14ac:dyDescent="0.2">
      <c r="D18" s="95" t="s">
        <v>182</v>
      </c>
      <c r="E18" s="96"/>
      <c r="F18" s="97"/>
      <c r="G18" s="98"/>
      <c r="H18" s="70"/>
      <c r="I18" s="99" t="s">
        <v>177</v>
      </c>
      <c r="J18" s="96"/>
      <c r="K18" s="97"/>
      <c r="L18" s="98"/>
      <c r="M18" s="104"/>
      <c r="N18" s="95" t="s">
        <v>177</v>
      </c>
      <c r="O18" s="96"/>
      <c r="P18" s="97"/>
      <c r="Q18" s="98"/>
      <c r="R18" s="104"/>
      <c r="S18" s="95" t="s">
        <v>177</v>
      </c>
      <c r="T18" s="96"/>
      <c r="U18" s="97"/>
      <c r="V18" s="98"/>
      <c r="W18" s="105"/>
      <c r="X18" s="95" t="s">
        <v>177</v>
      </c>
      <c r="Y18" s="96"/>
      <c r="Z18" s="97"/>
      <c r="AA18" s="98"/>
      <c r="AB18" s="41"/>
      <c r="AC18" s="41"/>
      <c r="AE18" s="28" t="s">
        <v>167</v>
      </c>
      <c r="AF18" s="64"/>
      <c r="AG18" s="61">
        <f t="shared" si="0"/>
        <v>3185.46</v>
      </c>
      <c r="AH18" s="61">
        <f t="shared" si="0"/>
        <v>3185.46</v>
      </c>
      <c r="AI18" s="61">
        <f t="shared" si="0"/>
        <v>3185.46</v>
      </c>
      <c r="AJ18" s="61">
        <f>AJ13</f>
        <v>3185.46</v>
      </c>
      <c r="AK18" s="46"/>
    </row>
    <row r="19" spans="1:38" x14ac:dyDescent="0.2">
      <c r="D19" s="99" t="s">
        <v>183</v>
      </c>
      <c r="E19" s="96"/>
      <c r="F19" s="101"/>
      <c r="G19" s="102"/>
      <c r="H19" s="70"/>
      <c r="I19" s="99" t="s">
        <v>182</v>
      </c>
      <c r="J19" s="100"/>
      <c r="K19" s="101"/>
      <c r="L19" s="102"/>
      <c r="M19" s="104"/>
      <c r="N19" s="99" t="s">
        <v>182</v>
      </c>
      <c r="O19" s="100"/>
      <c r="P19" s="101"/>
      <c r="Q19" s="98"/>
      <c r="R19" s="104"/>
      <c r="S19" s="99" t="s">
        <v>182</v>
      </c>
      <c r="T19" s="100"/>
      <c r="U19" s="101"/>
      <c r="V19" s="102"/>
      <c r="W19" s="105"/>
      <c r="X19" s="99"/>
      <c r="Y19" s="100"/>
      <c r="Z19" s="101"/>
      <c r="AA19" s="98"/>
      <c r="AB19" s="41"/>
      <c r="AC19" s="41"/>
      <c r="AE19" s="231"/>
      <c r="AF19" s="513" t="s">
        <v>417</v>
      </c>
      <c r="AG19" s="512">
        <f>IF(НУСН3&gt;=ПФМАКС,ПФМАКС,НУСН3)</f>
        <v>15000</v>
      </c>
      <c r="AH19" s="512">
        <f>IF(НУСН6&gt;=ПФМАКС,ПФМАКС,НУСН6)</f>
        <v>15000</v>
      </c>
      <c r="AI19" s="512">
        <f>IF(НУСН9&gt;=ПФМАКС,ПФМАКС,НУСН9)</f>
        <v>15000</v>
      </c>
      <c r="AJ19" s="512">
        <f>IF(НУСН12&gt;=ПФМАКС,ПФМАКС,НУСН12)</f>
        <v>15000</v>
      </c>
      <c r="AK19" s="525">
        <f>AJ19</f>
        <v>15000</v>
      </c>
    </row>
    <row r="20" spans="1:38" x14ac:dyDescent="0.2">
      <c r="D20" s="103" t="s">
        <v>167</v>
      </c>
      <c r="E20" s="96"/>
      <c r="F20" s="101"/>
      <c r="G20" s="102"/>
      <c r="H20" s="70"/>
      <c r="I20" s="99" t="s">
        <v>183</v>
      </c>
      <c r="J20" s="100"/>
      <c r="K20" s="101"/>
      <c r="L20" s="102"/>
      <c r="M20" s="104"/>
      <c r="N20" s="99" t="s">
        <v>183</v>
      </c>
      <c r="O20" s="100"/>
      <c r="P20" s="101"/>
      <c r="Q20" s="102"/>
      <c r="R20" s="104"/>
      <c r="S20" s="99" t="s">
        <v>183</v>
      </c>
      <c r="T20" s="100"/>
      <c r="U20" s="101"/>
      <c r="V20" s="102"/>
      <c r="W20" s="105"/>
      <c r="X20" s="99"/>
      <c r="Y20" s="100"/>
      <c r="Z20" s="101"/>
      <c r="AA20" s="98"/>
      <c r="AB20" s="41"/>
      <c r="AC20" s="41"/>
      <c r="AE20" s="231"/>
      <c r="AF20" s="513"/>
      <c r="AG20" s="512"/>
      <c r="AH20" s="512"/>
      <c r="AI20" s="512"/>
      <c r="AJ20" s="512"/>
      <c r="AK20" s="526"/>
    </row>
    <row r="21" spans="1:38" x14ac:dyDescent="0.2">
      <c r="D21" s="99" t="s">
        <v>177</v>
      </c>
      <c r="E21" s="96"/>
      <c r="F21" s="101"/>
      <c r="G21" s="102">
        <v>9625.91</v>
      </c>
      <c r="H21" s="70"/>
      <c r="I21" s="99" t="s">
        <v>167</v>
      </c>
      <c r="J21" s="100"/>
      <c r="K21" s="101"/>
      <c r="L21" s="102"/>
      <c r="M21" s="104"/>
      <c r="N21" s="99" t="s">
        <v>167</v>
      </c>
      <c r="O21" s="100"/>
      <c r="P21" s="101"/>
      <c r="Q21" s="102"/>
      <c r="R21" s="104"/>
      <c r="S21" s="99" t="s">
        <v>167</v>
      </c>
      <c r="T21" s="100"/>
      <c r="U21" s="101"/>
      <c r="V21" s="102"/>
      <c r="W21" s="105"/>
      <c r="X21" s="99"/>
      <c r="Y21" s="100"/>
      <c r="Z21" s="101"/>
      <c r="AA21" s="98"/>
      <c r="AB21" s="41"/>
      <c r="AC21" s="41"/>
      <c r="AE21" s="40" t="s">
        <v>226</v>
      </c>
      <c r="AF21" s="62"/>
      <c r="AG21" s="63">
        <f>ROUND(AG19*AL21,2)</f>
        <v>10507.88</v>
      </c>
      <c r="AH21" s="63">
        <f>ROUND(AH19*AL21,2)</f>
        <v>10507.88</v>
      </c>
      <c r="AI21" s="63">
        <f>ROUND(AI19*AL21,2)</f>
        <v>10507.88</v>
      </c>
      <c r="AJ21" s="63">
        <f>AJ16</f>
        <v>24984</v>
      </c>
      <c r="AK21" s="63">
        <f>AJ21</f>
        <v>24984</v>
      </c>
      <c r="AL21" s="46">
        <f>'Взносы в ПФР и ФФОМС'!H7/'Взносы в ПФР и ФФОМС'!H10</f>
        <v>0.70052539404553404</v>
      </c>
    </row>
    <row r="22" spans="1:38" x14ac:dyDescent="0.2">
      <c r="D22" s="99"/>
      <c r="E22" s="96"/>
      <c r="F22" s="101"/>
      <c r="G22" s="102"/>
      <c r="H22" s="70"/>
      <c r="I22" s="518" t="s">
        <v>238</v>
      </c>
      <c r="J22" s="519"/>
      <c r="K22" s="519"/>
      <c r="L22" s="519"/>
      <c r="M22" s="70"/>
      <c r="N22" s="518" t="s">
        <v>241</v>
      </c>
      <c r="O22" s="519"/>
      <c r="P22" s="519"/>
      <c r="Q22" s="519"/>
      <c r="R22" s="70"/>
      <c r="S22" s="518" t="s">
        <v>243</v>
      </c>
      <c r="T22" s="519"/>
      <c r="U22" s="519"/>
      <c r="V22" s="519"/>
      <c r="AE22" s="233" t="s">
        <v>227</v>
      </c>
      <c r="AF22" s="207"/>
      <c r="AG22" s="212">
        <f>ROUND(AG19*AL22,2)</f>
        <v>3152.36</v>
      </c>
      <c r="AH22" s="212">
        <f>ROUND(AH19*AL22,2)</f>
        <v>3152.36</v>
      </c>
      <c r="AI22" s="212">
        <f>ROUND(AI19*AL22,2)</f>
        <v>3152.36</v>
      </c>
      <c r="AJ22" s="212">
        <f>AJ17</f>
        <v>7495.2</v>
      </c>
      <c r="AK22" s="63">
        <f>AJ22</f>
        <v>7495.2</v>
      </c>
      <c r="AL22" s="213">
        <f>'Взносы в ПФР и ФФОМС'!H8/'Взносы в ПФР и ФФОМС'!H10</f>
        <v>0.21015761821366022</v>
      </c>
    </row>
    <row r="23" spans="1:38" x14ac:dyDescent="0.2">
      <c r="D23" s="99"/>
      <c r="E23" s="96"/>
      <c r="F23" s="101"/>
      <c r="G23" s="102"/>
      <c r="H23" s="70"/>
      <c r="I23" s="95" t="s">
        <v>182</v>
      </c>
      <c r="J23" s="96"/>
      <c r="K23" s="97"/>
      <c r="L23" s="98"/>
      <c r="M23" s="104"/>
      <c r="N23" s="95" t="s">
        <v>182</v>
      </c>
      <c r="O23" s="96"/>
      <c r="P23" s="97"/>
      <c r="Q23" s="98"/>
      <c r="R23" s="104"/>
      <c r="S23" s="95" t="s">
        <v>182</v>
      </c>
      <c r="T23" s="96"/>
      <c r="U23" s="97"/>
      <c r="V23" s="98"/>
      <c r="AE23" s="233" t="s">
        <v>167</v>
      </c>
      <c r="AF23" s="207"/>
      <c r="AG23" s="212">
        <f>ROUND(AG19-AG21-AG22,2)</f>
        <v>1339.76</v>
      </c>
      <c r="AH23" s="212">
        <f>ROUND(AH19-AH21-AH22,2)</f>
        <v>1339.76</v>
      </c>
      <c r="AI23" s="212">
        <f>ROUND(AI19-AI21-AI22,2)</f>
        <v>1339.76</v>
      </c>
      <c r="AJ23" s="212">
        <f>AJ18</f>
        <v>3185.46</v>
      </c>
      <c r="AK23" s="63">
        <f>AJ23</f>
        <v>3185.46</v>
      </c>
      <c r="AL23" s="213">
        <f>1-AL21-AL22</f>
        <v>8.9316987740805737E-2</v>
      </c>
    </row>
    <row r="24" spans="1:38" x14ac:dyDescent="0.2">
      <c r="D24" s="99"/>
      <c r="E24" s="96"/>
      <c r="F24" s="101"/>
      <c r="G24" s="102"/>
      <c r="H24" s="70"/>
      <c r="I24" s="99" t="s">
        <v>183</v>
      </c>
      <c r="J24" s="100"/>
      <c r="K24" s="101"/>
      <c r="L24" s="102"/>
      <c r="M24" s="104"/>
      <c r="N24" s="99" t="s">
        <v>183</v>
      </c>
      <c r="O24" s="100"/>
      <c r="P24" s="101"/>
      <c r="Q24" s="102"/>
      <c r="R24" s="104"/>
      <c r="S24" s="99" t="s">
        <v>183</v>
      </c>
      <c r="T24" s="100"/>
      <c r="U24" s="101"/>
      <c r="V24" s="102"/>
      <c r="AE24" s="233"/>
      <c r="AF24" s="261" t="s">
        <v>415</v>
      </c>
      <c r="AG24" s="262">
        <f>AG19</f>
        <v>15000</v>
      </c>
      <c r="AH24" s="262">
        <f>AH19-AG19</f>
        <v>0</v>
      </c>
      <c r="AI24" s="262">
        <f>AI19-AH19</f>
        <v>0</v>
      </c>
      <c r="AJ24" s="262">
        <f>AJ19-AI19</f>
        <v>0</v>
      </c>
      <c r="AK24" s="262">
        <f>AK19-AJ19</f>
        <v>0</v>
      </c>
      <c r="AL24" s="213"/>
    </row>
    <row r="25" spans="1:38" ht="13.5" thickBot="1" x14ac:dyDescent="0.25">
      <c r="D25" s="79"/>
      <c r="E25" s="80"/>
      <c r="F25" s="80"/>
      <c r="G25" s="78"/>
      <c r="H25" s="72"/>
      <c r="I25" s="99" t="s">
        <v>167</v>
      </c>
      <c r="J25" s="100"/>
      <c r="K25" s="101"/>
      <c r="L25" s="102"/>
      <c r="M25" s="106"/>
      <c r="N25" s="99" t="s">
        <v>167</v>
      </c>
      <c r="O25" s="100"/>
      <c r="P25" s="101"/>
      <c r="Q25" s="102"/>
      <c r="R25" s="106"/>
      <c r="S25" s="99" t="s">
        <v>167</v>
      </c>
      <c r="T25" s="100"/>
      <c r="U25" s="101"/>
      <c r="V25" s="102"/>
      <c r="W25" s="39"/>
      <c r="X25" s="39"/>
      <c r="Y25" s="39"/>
      <c r="Z25" s="39"/>
      <c r="AA25" s="39"/>
      <c r="AB25" s="39"/>
      <c r="AC25" s="39"/>
      <c r="AE25" s="235"/>
      <c r="AF25" s="234" t="s">
        <v>190</v>
      </c>
      <c r="AG25" s="232">
        <f>AG26+AG27+AG28</f>
        <v>0</v>
      </c>
      <c r="AH25" s="232">
        <f>AH26+AH27+AH28</f>
        <v>0</v>
      </c>
      <c r="AI25" s="232">
        <f>AI26+AI27+AI28</f>
        <v>0</v>
      </c>
      <c r="AJ25" s="232">
        <f>AJ26+AJ27+AJ28</f>
        <v>0</v>
      </c>
      <c r="AK25" s="232">
        <f>AK26+AK27+AK28</f>
        <v>0</v>
      </c>
    </row>
    <row r="26" spans="1:38" ht="13.5" thickTop="1" x14ac:dyDescent="0.2">
      <c r="D26" s="88" t="s">
        <v>263</v>
      </c>
      <c r="E26" s="89" t="s">
        <v>101</v>
      </c>
      <c r="F26" s="89" t="s">
        <v>264</v>
      </c>
      <c r="G26" s="90" t="s">
        <v>52</v>
      </c>
      <c r="H26" s="70"/>
      <c r="I26" s="99" t="s">
        <v>177</v>
      </c>
      <c r="J26" s="100"/>
      <c r="K26" s="101"/>
      <c r="L26" s="102"/>
      <c r="M26" s="104"/>
      <c r="N26" s="99" t="s">
        <v>177</v>
      </c>
      <c r="O26" s="100"/>
      <c r="P26" s="101"/>
      <c r="Q26" s="102"/>
      <c r="R26" s="104"/>
      <c r="S26" s="99" t="s">
        <v>177</v>
      </c>
      <c r="T26" s="100"/>
      <c r="U26" s="101"/>
      <c r="V26" s="102"/>
      <c r="AE26" s="239" t="s">
        <v>226</v>
      </c>
      <c r="AF26" s="240"/>
      <c r="AG26" s="241">
        <f>E31</f>
        <v>0</v>
      </c>
      <c r="AH26" s="241">
        <f>E32</f>
        <v>0</v>
      </c>
      <c r="AI26" s="241">
        <f>E33</f>
        <v>0</v>
      </c>
      <c r="AJ26" s="241">
        <f>E34</f>
        <v>0</v>
      </c>
      <c r="AK26" s="242">
        <f>E35</f>
        <v>0</v>
      </c>
    </row>
    <row r="27" spans="1:38" s="211" customFormat="1" x14ac:dyDescent="0.2">
      <c r="AE27" s="243" t="s">
        <v>227</v>
      </c>
      <c r="AF27" s="225"/>
      <c r="AG27" s="226">
        <f>F31</f>
        <v>0</v>
      </c>
      <c r="AH27" s="226">
        <f>F32</f>
        <v>0</v>
      </c>
      <c r="AI27" s="226">
        <f>F33</f>
        <v>0</v>
      </c>
      <c r="AJ27" s="226">
        <f>F34</f>
        <v>0</v>
      </c>
      <c r="AK27" s="244">
        <f>F35</f>
        <v>0</v>
      </c>
      <c r="AL27"/>
    </row>
    <row r="28" spans="1:38" s="77" customFormat="1" x14ac:dyDescent="0.2">
      <c r="AE28" s="245" t="s">
        <v>167</v>
      </c>
      <c r="AF28" s="246"/>
      <c r="AG28" s="247">
        <f>G31</f>
        <v>0</v>
      </c>
      <c r="AH28" s="247">
        <f>G32</f>
        <v>0</v>
      </c>
      <c r="AI28" s="247">
        <f>G33</f>
        <v>0</v>
      </c>
      <c r="AJ28" s="247">
        <f>G34</f>
        <v>0</v>
      </c>
      <c r="AK28" s="248">
        <f>G35</f>
        <v>0</v>
      </c>
      <c r="AL28" s="211"/>
    </row>
    <row r="29" spans="1:38" s="77" customFormat="1" x14ac:dyDescent="0.2">
      <c r="D29" s="218" t="s">
        <v>177</v>
      </c>
      <c r="E29" s="218" t="s">
        <v>182</v>
      </c>
      <c r="F29" s="218" t="str">
        <f>IF('Взносы в ПФР и ФФОМС'!E8&gt;0,"ПФРн","")</f>
        <v>ПФРн</v>
      </c>
      <c r="G29" s="218" t="s">
        <v>167</v>
      </c>
      <c r="AE29" s="235"/>
      <c r="AF29" s="225" t="s">
        <v>418</v>
      </c>
      <c r="AG29" s="226">
        <f>AG25</f>
        <v>0</v>
      </c>
      <c r="AH29" s="226">
        <f t="shared" ref="AH29:AJ30" si="1">AH25+AG29</f>
        <v>0</v>
      </c>
      <c r="AI29" s="226">
        <f t="shared" si="1"/>
        <v>0</v>
      </c>
      <c r="AJ29" s="226">
        <f t="shared" si="1"/>
        <v>0</v>
      </c>
      <c r="AK29" s="226">
        <f>AK25+AJ29</f>
        <v>0</v>
      </c>
    </row>
    <row r="30" spans="1:38" s="77" customFormat="1" x14ac:dyDescent="0.2">
      <c r="B30" s="221"/>
      <c r="C30" s="221"/>
      <c r="D30" s="221"/>
      <c r="E30" s="221"/>
      <c r="F30" s="221"/>
      <c r="G30" s="221"/>
      <c r="H30" s="221"/>
      <c r="I30" s="221"/>
      <c r="J30" s="221"/>
      <c r="K30" s="221"/>
      <c r="L30" s="221"/>
      <c r="M30" s="221"/>
      <c r="N30" s="221"/>
      <c r="O30" s="221"/>
      <c r="P30" s="221"/>
      <c r="Q30" s="221"/>
      <c r="R30" s="221"/>
      <c r="S30" s="221"/>
      <c r="T30" s="221"/>
      <c r="U30" s="221"/>
      <c r="V30" s="221"/>
      <c r="W30" s="221"/>
      <c r="X30" s="221"/>
      <c r="Y30" s="221"/>
      <c r="Z30" s="221"/>
      <c r="AA30" s="221"/>
      <c r="AE30" s="227" t="s">
        <v>226</v>
      </c>
      <c r="AF30" s="228"/>
      <c r="AG30" s="229">
        <f>AG26</f>
        <v>0</v>
      </c>
      <c r="AH30" s="229">
        <f t="shared" si="1"/>
        <v>0</v>
      </c>
      <c r="AI30" s="229">
        <f t="shared" si="1"/>
        <v>0</v>
      </c>
      <c r="AJ30" s="229">
        <f t="shared" si="1"/>
        <v>0</v>
      </c>
      <c r="AK30" s="229">
        <f>AK26+AJ30</f>
        <v>0</v>
      </c>
      <c r="AL30" s="221"/>
    </row>
    <row r="31" spans="1:38" s="77" customFormat="1" x14ac:dyDescent="0.2">
      <c r="A31" s="289"/>
      <c r="B31" s="289" t="s">
        <v>178</v>
      </c>
      <c r="C31" s="290" t="s">
        <v>178</v>
      </c>
      <c r="D31" s="291">
        <f>ROUND(SUMIF(D18:D24,D29,G18:G24),2)</f>
        <v>9625.91</v>
      </c>
      <c r="E31" s="291">
        <f>ROUND(SUMIF(D18:D24,E29,G18:G24),2)</f>
        <v>0</v>
      </c>
      <c r="F31" s="291">
        <f>ROUND(SUMIF(D18:D24,"ПФРн",G18:G24),2)</f>
        <v>0</v>
      </c>
      <c r="G31" s="291">
        <f>ROUND(SUMIF(D18:D24,G29,G18:G24),2)</f>
        <v>0</v>
      </c>
      <c r="H31" s="291"/>
      <c r="I31" s="291">
        <f>SUM(D31:G31)</f>
        <v>9625.91</v>
      </c>
      <c r="J31" s="291">
        <f>ROUND(I31,2)</f>
        <v>9625.91</v>
      </c>
      <c r="K31" s="291">
        <f>ROUND(AG8,2)</f>
        <v>15000</v>
      </c>
      <c r="L31" s="291">
        <f>ROUND(AG9,2)</f>
        <v>15000</v>
      </c>
      <c r="M31" s="289"/>
      <c r="N31" s="291">
        <f ca="1">ROUND(AG54,2)</f>
        <v>0</v>
      </c>
      <c r="O31" s="291"/>
      <c r="P31" s="289"/>
      <c r="Q31" s="289" t="s">
        <v>354</v>
      </c>
      <c r="R31" s="289"/>
      <c r="S31" s="289"/>
      <c r="T31" s="291"/>
      <c r="U31" s="221"/>
      <c r="V31" s="221"/>
      <c r="W31" s="221"/>
      <c r="X31" s="221"/>
      <c r="Y31" s="221"/>
      <c r="Z31" s="221"/>
      <c r="AA31" s="221"/>
      <c r="AE31" s="227" t="s">
        <v>227</v>
      </c>
      <c r="AF31" s="228"/>
      <c r="AG31" s="229">
        <f>AG27</f>
        <v>0</v>
      </c>
      <c r="AH31" s="229">
        <f t="shared" ref="AH31:AJ32" si="2">AH27+AG31</f>
        <v>0</v>
      </c>
      <c r="AI31" s="229">
        <f t="shared" si="2"/>
        <v>0</v>
      </c>
      <c r="AJ31" s="229">
        <f t="shared" si="2"/>
        <v>0</v>
      </c>
      <c r="AK31" s="229">
        <f>AK27+AJ31</f>
        <v>0</v>
      </c>
      <c r="AL31" s="221"/>
    </row>
    <row r="32" spans="1:38" s="77" customFormat="1" x14ac:dyDescent="0.2">
      <c r="A32" s="289"/>
      <c r="B32" s="289" t="s">
        <v>116</v>
      </c>
      <c r="C32" s="290" t="s">
        <v>179</v>
      </c>
      <c r="D32" s="291">
        <f>ROUND(SUMIF(I18:I21,D29,L18:L21)+SUMIF(I23:I26,D29,L23:L26),2)</f>
        <v>0</v>
      </c>
      <c r="E32" s="291">
        <f>ROUND(SUMIF(I18:I21,E29,L18:L21)+SUMIF(I23:I26,E29,L23:L26),2)</f>
        <v>0</v>
      </c>
      <c r="F32" s="291">
        <f>ROUND(SUMIF(I18:I21,"ПФРн",L18:L21)+SUMIF(I23:I26,"ПФРн",L23:L26),2)</f>
        <v>0</v>
      </c>
      <c r="G32" s="291">
        <f>ROUND(SUMIF(I18:I21,G29,L18:L21)+SUMIF(I23:I26,G29,L23:L26),2)</f>
        <v>0</v>
      </c>
      <c r="H32" s="291"/>
      <c r="I32" s="291">
        <f>SUM(D32:G32)</f>
        <v>0</v>
      </c>
      <c r="J32" s="291">
        <f>ROUND(J31+I32,2)</f>
        <v>9625.91</v>
      </c>
      <c r="K32" s="291">
        <f>ROUND(AH8,2)</f>
        <v>0</v>
      </c>
      <c r="L32" s="291">
        <f>ROUND(AH9,2)</f>
        <v>15000</v>
      </c>
      <c r="M32" s="289"/>
      <c r="N32" s="291">
        <f ca="1">ROUND(AH54,2)</f>
        <v>0</v>
      </c>
      <c r="O32" s="291"/>
      <c r="P32" s="289"/>
      <c r="Q32" s="289" t="s">
        <v>352</v>
      </c>
      <c r="R32" s="289"/>
      <c r="S32" s="289"/>
      <c r="T32" s="291"/>
      <c r="U32" s="221"/>
      <c r="V32" s="221"/>
      <c r="W32" s="221"/>
      <c r="X32" s="221"/>
      <c r="Y32" s="221"/>
      <c r="Z32" s="221"/>
      <c r="AA32" s="221"/>
      <c r="AE32" s="227" t="s">
        <v>167</v>
      </c>
      <c r="AF32" s="228"/>
      <c r="AG32" s="229">
        <f>AG28</f>
        <v>0</v>
      </c>
      <c r="AH32" s="229">
        <f t="shared" si="2"/>
        <v>0</v>
      </c>
      <c r="AI32" s="229">
        <f t="shared" si="2"/>
        <v>0</v>
      </c>
      <c r="AJ32" s="229">
        <f t="shared" si="2"/>
        <v>0</v>
      </c>
      <c r="AK32" s="229">
        <f>AK28+AJ32</f>
        <v>0</v>
      </c>
      <c r="AL32" s="221"/>
    </row>
    <row r="33" spans="1:38" s="77" customFormat="1" x14ac:dyDescent="0.2">
      <c r="A33" s="289"/>
      <c r="B33" s="289" t="s">
        <v>246</v>
      </c>
      <c r="C33" s="290" t="s">
        <v>180</v>
      </c>
      <c r="D33" s="291">
        <f>ROUND(SUMIF(N18:N21,D29,Q18:Q21)+SUMIF(N23:N26,D29,Q23:Q26),2)</f>
        <v>0</v>
      </c>
      <c r="E33" s="291">
        <f>ROUND(SUMIF(N18:N21,E29,Q18:Q21)+SUMIF(N23:N26,E29,Q23:Q26),2)</f>
        <v>0</v>
      </c>
      <c r="F33" s="291">
        <f>ROUND(SUMIF(N18:N21,"ПФРн",Q18:Q21)+SUMIF(N23:N26,"ПФРн",Q23:Q26),2)</f>
        <v>0</v>
      </c>
      <c r="G33" s="291">
        <f>ROUND(SUMIF(N18:N21,G29,Q18:Q21)+SUMIF(N23:N26,G29,Q23:Q26),2)</f>
        <v>0</v>
      </c>
      <c r="H33" s="291"/>
      <c r="I33" s="291">
        <f>SUM(D33:G33)</f>
        <v>0</v>
      </c>
      <c r="J33" s="291">
        <f>ROUND(J32+I33,2)</f>
        <v>9625.91</v>
      </c>
      <c r="K33" s="291">
        <f>ROUND(AI8,2)</f>
        <v>0</v>
      </c>
      <c r="L33" s="291">
        <f>ROUND(AI9,2)</f>
        <v>15000</v>
      </c>
      <c r="M33" s="289"/>
      <c r="N33" s="291">
        <f ca="1">ROUND(AI54,2)</f>
        <v>0</v>
      </c>
      <c r="O33" s="291"/>
      <c r="P33" s="289"/>
      <c r="Q33" s="289" t="s">
        <v>353</v>
      </c>
      <c r="R33" s="289"/>
      <c r="S33" s="289"/>
      <c r="T33" s="291"/>
      <c r="U33" s="221"/>
      <c r="V33" s="221"/>
      <c r="W33" s="221"/>
      <c r="X33" s="221"/>
      <c r="Y33" s="221"/>
      <c r="Z33" s="221"/>
      <c r="AA33" s="221"/>
      <c r="AE33" s="227"/>
      <c r="AF33" s="263" t="s">
        <v>416</v>
      </c>
      <c r="AG33" s="264">
        <f>ROUND(IF(AG24-AG25&gt;0,AG24-AG25,0),2)</f>
        <v>15000</v>
      </c>
      <c r="AH33" s="264">
        <f>ROUND(IF(AH24-AH25&gt;0,AH24-AH25,0),2)</f>
        <v>0</v>
      </c>
      <c r="AI33" s="264">
        <f>ROUND(IF(AI24-AI25&gt;0,AI24-AI25,0),2)</f>
        <v>0</v>
      </c>
      <c r="AJ33" s="264">
        <f>ROUND(IF(AJ24-AJ25&gt;0,AJ24-AJ25,0),2)</f>
        <v>0</v>
      </c>
      <c r="AK33" s="264">
        <f>ROUND(IF(AK24-AK25&gt;0,AK24-AK25,0),2)</f>
        <v>0</v>
      </c>
      <c r="AL33" s="221"/>
    </row>
    <row r="34" spans="1:38" s="77" customFormat="1" x14ac:dyDescent="0.2">
      <c r="A34" s="289"/>
      <c r="B34" s="289" t="s">
        <v>311</v>
      </c>
      <c r="C34" s="290" t="s">
        <v>181</v>
      </c>
      <c r="D34" s="291">
        <f>ROUND(SUMIF(S18:S21,D29,V18:V21)+SUMIF(S23:S26,D29,V23:V26),2)</f>
        <v>0</v>
      </c>
      <c r="E34" s="291">
        <f>ROUND(SUMIF(S18:S21,E29,V18:V21)+SUMIF(S23:S26,E29,V23:V26),2)</f>
        <v>0</v>
      </c>
      <c r="F34" s="291">
        <f>ROUND(SUMIF(S18:S21,"ПФРн",V18:V21)+SUMIF(S23:S26,"ПФРн",V23:V26),2)</f>
        <v>0</v>
      </c>
      <c r="G34" s="291">
        <f>ROUND(SUMIF(S18:S21,G29,V18:V21)+SUMIF(S23:S26,G29,V23:V26),2)</f>
        <v>0</v>
      </c>
      <c r="H34" s="291"/>
      <c r="I34" s="291">
        <f>SUM(D34:G34)</f>
        <v>0</v>
      </c>
      <c r="J34" s="291">
        <f>ROUND(J33+I34,2)</f>
        <v>9625.91</v>
      </c>
      <c r="K34" s="291">
        <f>ROUND(AJ8,2)</f>
        <v>0</v>
      </c>
      <c r="L34" s="291">
        <f>ROUND(AJ9,2)</f>
        <v>15000</v>
      </c>
      <c r="M34" s="289"/>
      <c r="N34" s="291">
        <f ca="1">ROUND(AJ54,2)</f>
        <v>0</v>
      </c>
      <c r="O34" s="291">
        <f ca="1">ROUND(AJ56,2)</f>
        <v>0</v>
      </c>
      <c r="P34" s="289"/>
      <c r="Q34" s="289" t="s">
        <v>411</v>
      </c>
      <c r="R34" s="289"/>
      <c r="S34" s="289"/>
      <c r="T34" s="291"/>
      <c r="U34" s="221"/>
      <c r="V34" s="222"/>
      <c r="W34" s="221"/>
      <c r="X34" s="221"/>
      <c r="Y34" s="221"/>
      <c r="Z34" s="221"/>
      <c r="AA34" s="221"/>
      <c r="AE34" s="215"/>
      <c r="AF34" s="263" t="s">
        <v>410</v>
      </c>
      <c r="AG34" s="224">
        <f>ROUND(IF(AG19-AG29&gt;0,AG19-AG29,0),2)</f>
        <v>15000</v>
      </c>
      <c r="AH34" s="224">
        <f>ROUND(IF(AH19-AH29&gt;0,AH19-AH29,0),2)</f>
        <v>15000</v>
      </c>
      <c r="AI34" s="224">
        <f>ROUND(IF(AI19-AI29&gt;0,AI19-AI29,0),2)</f>
        <v>15000</v>
      </c>
      <c r="AJ34" s="224">
        <f>ROUND(IF(AJ19-AJ29&gt;0,AJ19-AJ29,0),2)</f>
        <v>15000</v>
      </c>
      <c r="AK34" s="224">
        <f>ROUND(IF(AK19-AK29&gt;0,AK19-AK29,0),2)</f>
        <v>15000</v>
      </c>
      <c r="AL34" s="221"/>
    </row>
    <row r="35" spans="1:38" s="77" customFormat="1" x14ac:dyDescent="0.2">
      <c r="A35" s="289"/>
      <c r="B35" s="289" t="s">
        <v>387</v>
      </c>
      <c r="C35" s="290" t="s">
        <v>387</v>
      </c>
      <c r="D35" s="292">
        <f>ROUND(SUMIF(X18:X21,D29,AA18:AA21),2)</f>
        <v>0</v>
      </c>
      <c r="E35" s="291">
        <f>ROUND(SUMIF(X18:X21,E29,AA18:AA21),2)</f>
        <v>0</v>
      </c>
      <c r="F35" s="291">
        <f>ROUND(SUMIF(X18:X21,"ПФРн",AA18:AA21),2)</f>
        <v>0</v>
      </c>
      <c r="G35" s="293">
        <f>ROUND(SUMIF(X18:X21,G29,AA18:AA21),2)</f>
        <v>0</v>
      </c>
      <c r="H35" s="293"/>
      <c r="I35" s="291">
        <f>SUM(D35:G35)</f>
        <v>0</v>
      </c>
      <c r="J35" s="291">
        <f>ROUND(J34+I35,2)</f>
        <v>9625.91</v>
      </c>
      <c r="K35" s="289"/>
      <c r="L35" s="291">
        <f>ROUND(L34,2)</f>
        <v>15000</v>
      </c>
      <c r="M35" s="289" t="str">
        <f ca="1">IF(AND(AB1&lt;=D45),"Ждем поступления Доходов ... мои Рекомендации будут 25 марта (Я напомню письмом, если у Вас есть подписка)!",IF(AND(AB1&gt;D46,AB1&lt;=D49),"Ждем поступления Доходов ... мои Рекомендации будут 25 июня (Я напомню письмом, если у Вас есть подписка)!",IF(AND(AB1&gt;D50,AB1&lt;=D54),"Ждем поступления Доходов ... мои Рекомендации будут 25 сентября (Я напомню письмом, если у Вас есть подписка)!",IF(AND(AB1&gt;D55,AB1&lt;=D59),"Ждем поступления Доходов ... мои Рекомендации будут 20 декабря (Я напомню письмом, если у Вас есть подписка)!",""))))</f>
        <v>Ждем поступления Доходов ... мои Рекомендации будут 25 июня (Я напомню письмом, если у Вас есть подписка)!</v>
      </c>
      <c r="N35" s="291">
        <f ca="1">ROUND(AK54,2)</f>
        <v>0</v>
      </c>
      <c r="O35" s="291">
        <f ca="1">ROUND(AK56,2)</f>
        <v>0</v>
      </c>
      <c r="P35" s="289"/>
      <c r="Q35" s="289" t="s">
        <v>412</v>
      </c>
      <c r="R35" s="289"/>
      <c r="S35" s="289"/>
      <c r="T35" s="289"/>
      <c r="U35" s="221"/>
      <c r="V35" s="221"/>
      <c r="W35" s="221"/>
      <c r="X35" s="221"/>
      <c r="Y35" s="221"/>
      <c r="Z35" s="221"/>
      <c r="AA35" s="221"/>
      <c r="AE35" s="215"/>
      <c r="AF35" s="266" t="s">
        <v>419</v>
      </c>
      <c r="AG35" s="224">
        <f>ROUND(IF(ПФкУдоп3&gt;ПФфактУ3,ПФфактУ3,ПФкУдоп3),2)</f>
        <v>0</v>
      </c>
      <c r="AH35" s="224">
        <f>ROUND(IF(ПФкУдоп6&gt;ПФфактУ6,ПФфактУ6,ПФкУдоп6),2)</f>
        <v>0</v>
      </c>
      <c r="AI35" s="224">
        <f>ROUND(IF(ПФкУдоп9&gt;ПФфактУ9,ПФфактУ9,ПФкУдоп9),2)</f>
        <v>0</v>
      </c>
      <c r="AJ35" s="224">
        <f>ROUND(IF(ПФкУдоп12&gt;ПФфактУ12,ПФфактУ12,ПФкУдоп12),2)</f>
        <v>0</v>
      </c>
      <c r="AK35" s="224">
        <f>ROUND(IF(AK19-AK29&gt;0,AK29,AK19),2)</f>
        <v>0</v>
      </c>
      <c r="AL35" s="221"/>
    </row>
    <row r="36" spans="1:38" s="214" customFormat="1" hidden="1" x14ac:dyDescent="0.2">
      <c r="B36" s="221"/>
      <c r="C36" s="221"/>
      <c r="D36" s="221"/>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E36" s="215"/>
      <c r="AF36" s="39"/>
      <c r="AG36" s="224"/>
      <c r="AH36" s="224"/>
      <c r="AI36" s="224"/>
      <c r="AJ36" s="258">
        <f>ROUND(IF(AJ9-AJ29&gt;0,AJ29,AJ9),2)</f>
        <v>0</v>
      </c>
      <c r="AK36" s="224"/>
      <c r="AL36" s="221"/>
    </row>
    <row r="37" spans="1:38" hidden="1" x14ac:dyDescent="0.2">
      <c r="F37" t="str">
        <f ca="1">"За "&amp;IF(AA1=2013,AD1,"2013 год")&amp;" при Вашем доходе "</f>
        <v xml:space="preserve">За 1 квартал при Вашем доходе </v>
      </c>
      <c r="J37" s="27">
        <f ca="1">ROUND(IF(AND(AB1&lt;=D47),AG7,IF(AND(AB1&gt;D47,AB1&lt;=D51),AH7,IF(AND(AB1&gt;D51,AB1&lt;=D56),AI7,AJ7))),2)</f>
        <v>250000</v>
      </c>
      <c r="K37" t="s">
        <v>185</v>
      </c>
      <c r="M37" t="str">
        <f ca="1">F37&amp;TEXT(J37,"0,00")&amp;" "&amp;K37&amp;" "&amp;F38&amp;TEXT(J38,"0,00")&amp;" "&amp;K38</f>
        <v>За 1 квартал при Вашем доходе 250000,00 руб. налог УСН составляет - 15000,00 руб.</v>
      </c>
      <c r="O37" s="27"/>
      <c r="AD37" s="40"/>
      <c r="AE37" s="215" t="s">
        <v>226</v>
      </c>
      <c r="AF37" s="216" t="s">
        <v>407</v>
      </c>
      <c r="AG37" s="224">
        <f t="shared" ref="AG37:AK39" si="3">ROUND(IF(AG21-AG30&gt;0,AG21-AG30,0),2)</f>
        <v>10507.88</v>
      </c>
      <c r="AH37" s="224">
        <f t="shared" si="3"/>
        <v>10507.88</v>
      </c>
      <c r="AI37" s="224">
        <f t="shared" si="3"/>
        <v>10507.88</v>
      </c>
      <c r="AJ37" s="224">
        <f t="shared" si="3"/>
        <v>24984</v>
      </c>
      <c r="AK37" s="224">
        <f t="shared" si="3"/>
        <v>24984</v>
      </c>
      <c r="AL37" s="221"/>
    </row>
    <row r="38" spans="1:38" hidden="1" x14ac:dyDescent="0.2">
      <c r="F38" t="s">
        <v>230</v>
      </c>
      <c r="J38" s="46">
        <f ca="1">ROUND(IF(AND(AB1&lt;=D47),AG9,IF(AND(AB1&gt;D47,AB1&lt;=D51),AH9,IF(AND(AB1&gt;D51,AB1&lt;=D56),AI9,AJ9))),2)</f>
        <v>15000</v>
      </c>
      <c r="K38" t="s">
        <v>185</v>
      </c>
      <c r="O38" s="27"/>
      <c r="AE38" s="215" t="s">
        <v>227</v>
      </c>
      <c r="AF38" s="216" t="s">
        <v>408</v>
      </c>
      <c r="AG38" s="224">
        <f t="shared" si="3"/>
        <v>3152.36</v>
      </c>
      <c r="AH38" s="224">
        <f t="shared" si="3"/>
        <v>3152.36</v>
      </c>
      <c r="AI38" s="224">
        <f t="shared" si="3"/>
        <v>3152.36</v>
      </c>
      <c r="AJ38" s="224">
        <f t="shared" si="3"/>
        <v>7495.2</v>
      </c>
      <c r="AK38" s="224">
        <f t="shared" si="3"/>
        <v>7495.2</v>
      </c>
      <c r="AL38" s="221"/>
    </row>
    <row r="39" spans="1:38" hidden="1" x14ac:dyDescent="0.2">
      <c r="F39" t="s">
        <v>235</v>
      </c>
      <c r="J39" s="46">
        <f ca="1">ROUND(IF(AND(AB1&lt;=D47),AG19,IF(AND(AB1&gt;D47,AB1&lt;=D51),AH19,IF(AND(AB1&gt;D51,AB1&lt;=D56),AI19,AJ19))),2)</f>
        <v>15000</v>
      </c>
      <c r="K39" t="s">
        <v>185</v>
      </c>
      <c r="M39" t="str">
        <f ca="1">IF(J39&gt;0,(F39&amp;TEXT(J39,"0,00")&amp;" "&amp;K39&amp;" можно оплатить взносами в ПФР и ФФОМС"),"")</f>
        <v>Обратите внимание: налог 15000,00 руб. можно оплатить взносами в ПФР и ФФОМС</v>
      </c>
      <c r="O39" s="27"/>
      <c r="AE39" s="215" t="s">
        <v>167</v>
      </c>
      <c r="AF39" s="216" t="s">
        <v>409</v>
      </c>
      <c r="AG39" s="224">
        <f t="shared" si="3"/>
        <v>1339.76</v>
      </c>
      <c r="AH39" s="224">
        <f t="shared" si="3"/>
        <v>1339.76</v>
      </c>
      <c r="AI39" s="224">
        <f t="shared" si="3"/>
        <v>1339.76</v>
      </c>
      <c r="AJ39" s="224">
        <f t="shared" si="3"/>
        <v>3185.46</v>
      </c>
      <c r="AK39" s="224">
        <f t="shared" si="3"/>
        <v>3185.46</v>
      </c>
      <c r="AL39" s="221"/>
    </row>
    <row r="40" spans="1:38" hidden="1" x14ac:dyDescent="0.2">
      <c r="F40" t="s">
        <v>237</v>
      </c>
      <c r="J40" s="46">
        <f>J41+J42+J43+J44</f>
        <v>9625.91</v>
      </c>
      <c r="K40" t="s">
        <v>185</v>
      </c>
      <c r="M40" t="str">
        <f>F40&amp;TEXT(J40,"0,00")&amp;" руб."&amp;IF(J40&gt;0,(F41&amp;TEXT(J41,"0,00")&amp;" руб.; "&amp;F42&amp;TEXT(J42,"0,00")&amp;" руб.; "&amp;F43&amp;TEXT(J43,"0,00")&amp;" руб.; "&amp;F44&amp;TEXT(J44,"0,00")&amp;" руб."),"")</f>
        <v>Вы уплатили всего: 9625,91 руб., в том числе налог УСН 9625,91 руб.; ПФРс 0,00 руб.; ПФРн 0,00 руб.; ФФОМС 0,00 руб.</v>
      </c>
      <c r="O40" s="27"/>
      <c r="AE40" s="215"/>
      <c r="AF40" s="216"/>
      <c r="AG40" s="224"/>
      <c r="AH40" s="224"/>
      <c r="AI40" s="224"/>
      <c r="AJ40" s="224"/>
      <c r="AK40" s="224"/>
      <c r="AL40" s="221"/>
    </row>
    <row r="41" spans="1:38" hidden="1" x14ac:dyDescent="0.2">
      <c r="F41" t="s">
        <v>236</v>
      </c>
      <c r="J41" s="46">
        <f>AK49</f>
        <v>9625.91</v>
      </c>
      <c r="K41" t="s">
        <v>185</v>
      </c>
      <c r="O41" s="27"/>
      <c r="AE41" s="236"/>
      <c r="AF41" s="237" t="s">
        <v>404</v>
      </c>
      <c r="AG41" s="238">
        <f>IF(AG9-AG19&gt;0,AG9-AG19,0)</f>
        <v>0</v>
      </c>
      <c r="AH41" s="238">
        <f>IF(AH9-AH19&gt;0,AH9-AH19,0)</f>
        <v>0</v>
      </c>
      <c r="AI41" s="238">
        <f>IF(AI9-AI19&gt;0,AI9-AI19,0)</f>
        <v>0</v>
      </c>
      <c r="AJ41" s="238">
        <f>IF(AJ9-AJ19&gt;0,AJ9-AJ19,0)</f>
        <v>0</v>
      </c>
      <c r="AK41" s="238">
        <f>IF(AK9-AK19&gt;0,AK9-AK19,0)</f>
        <v>0</v>
      </c>
      <c r="AL41" s="221"/>
    </row>
    <row r="42" spans="1:38" hidden="1" x14ac:dyDescent="0.2">
      <c r="F42" t="s">
        <v>231</v>
      </c>
      <c r="J42" s="46">
        <f>AK30</f>
        <v>0</v>
      </c>
      <c r="K42" t="s">
        <v>185</v>
      </c>
      <c r="O42" s="27"/>
      <c r="AE42" s="217"/>
      <c r="AF42" s="223" t="s">
        <v>405</v>
      </c>
      <c r="AG42" s="224">
        <f>ROUND(IF(AG41-AG49&gt;0,AG41-AG49,0),2)</f>
        <v>0</v>
      </c>
      <c r="AH42" s="224">
        <f>ROUND(IF(AH41-AH49&gt;0,AH41-AH49,0),2)</f>
        <v>0</v>
      </c>
      <c r="AI42" s="224">
        <f>ROUND(IF(AI41-AI49&gt;0,AI41-AI49,0),2)</f>
        <v>0</v>
      </c>
      <c r="AJ42" s="224">
        <f>ROUND(IF(AJ41-AJ49&gt;0,AJ41-AJ49,0),2)</f>
        <v>0</v>
      </c>
      <c r="AK42" s="224">
        <f>ROUND(IF(AK41-AK49&gt;0,AK41-AK49,0),2)</f>
        <v>0</v>
      </c>
    </row>
    <row r="43" spans="1:38" hidden="1" x14ac:dyDescent="0.2">
      <c r="F43" t="s">
        <v>232</v>
      </c>
      <c r="J43" s="46">
        <f>AK31</f>
        <v>0</v>
      </c>
      <c r="K43" t="s">
        <v>185</v>
      </c>
      <c r="O43" s="27"/>
      <c r="AE43" s="217"/>
      <c r="AF43" s="223"/>
      <c r="AG43" s="224"/>
      <c r="AH43" s="224"/>
      <c r="AI43" s="224"/>
      <c r="AJ43" s="224"/>
      <c r="AK43" s="221"/>
    </row>
    <row r="44" spans="1:38" hidden="1" x14ac:dyDescent="0.2">
      <c r="D44" s="28"/>
      <c r="F44" t="s">
        <v>233</v>
      </c>
      <c r="J44" s="46">
        <f>AK32</f>
        <v>0</v>
      </c>
      <c r="K44" t="s">
        <v>185</v>
      </c>
      <c r="N44" s="71"/>
      <c r="O44" s="28"/>
      <c r="AE44" s="217"/>
      <c r="AF44" s="252" t="s">
        <v>406</v>
      </c>
      <c r="AG44" s="253">
        <f>ROUND(IF(AG9-AG19+AG34-AG49&gt;0,AG9-AG19+AG34-AG49,0),2)</f>
        <v>5374.09</v>
      </c>
      <c r="AH44" s="253">
        <f>ROUND(IF(AH9-AH19+AH34-AH49&gt;0,AH9-AH19+AH34-AH49,0),2)</f>
        <v>5374.09</v>
      </c>
      <c r="AI44" s="253">
        <f>ROUND(IF(AI9-AI19+AI34-AI49&gt;0,AI9-AI19+AI34-AI49,0),2)</f>
        <v>5374.09</v>
      </c>
      <c r="AJ44" s="253">
        <f>ROUND(IF(AJ9-AJ19+AJ34-AJ49&gt;0,AJ9-AJ19+AJ34-AJ49,0),2)</f>
        <v>5374.09</v>
      </c>
      <c r="AK44" s="253">
        <f>ROUND(IF(AK9-AK19+AK34-AK49&gt;0,AK9-AK19+AK34-AK49,0),2)</f>
        <v>5374.09</v>
      </c>
    </row>
    <row r="45" spans="1:38" hidden="1" x14ac:dyDescent="0.2">
      <c r="D45" s="28">
        <v>41357</v>
      </c>
      <c r="J45" s="46"/>
      <c r="O45" s="27"/>
      <c r="AD45" s="40"/>
      <c r="AE45" s="217"/>
      <c r="AF45" s="252"/>
      <c r="AG45" s="253"/>
      <c r="AH45" s="253"/>
      <c r="AI45" s="253"/>
      <c r="AJ45" s="253"/>
      <c r="AK45" s="253"/>
    </row>
    <row r="46" spans="1:38" hidden="1" x14ac:dyDescent="0.2">
      <c r="D46" s="28">
        <v>41362</v>
      </c>
      <c r="J46" s="46"/>
      <c r="O46" s="27"/>
      <c r="AE46" s="217"/>
      <c r="AF46" s="252" t="s">
        <v>420</v>
      </c>
      <c r="AG46" s="258">
        <f>НУСН3-ПФзУдоп3</f>
        <v>15000</v>
      </c>
      <c r="AH46" s="258">
        <f>НУСН6-ПФзУдоп6</f>
        <v>15000</v>
      </c>
      <c r="AI46" s="258">
        <f>НУСН9-ПФзУдоп9</f>
        <v>15000</v>
      </c>
      <c r="AJ46" s="265">
        <f>НУСН12-ПФзУдоп12</f>
        <v>15000</v>
      </c>
      <c r="AK46" s="265"/>
    </row>
    <row r="47" spans="1:38" hidden="1" x14ac:dyDescent="0.2">
      <c r="D47" s="28">
        <v>41389</v>
      </c>
      <c r="F47" t="s">
        <v>234</v>
      </c>
      <c r="J47" s="27">
        <f>AG37</f>
        <v>10507.88</v>
      </c>
      <c r="K47" t="s">
        <v>185</v>
      </c>
      <c r="M47" t="str">
        <f>F47&amp;TEXT(J47,"0,00")&amp;" "&amp;K47&amp;IF(РждГод&gt;=1967,F48&amp;TEXT(J48,"0,00")&amp;" "&amp;K48,"")&amp;F49&amp;TEXT(J49,"0,00")&amp;" "&amp;K49&amp;" - обязательно до 29 марта!"</f>
        <v xml:space="preserve">  Взносы в ПФР (страховая) - 10507,88 руб.; в ПФР (накопительная) - 3152,36 руб.; в ФФОМС - 1339,76 руб. - обязательно до 29 марта!</v>
      </c>
      <c r="O47" s="27"/>
      <c r="AE47" s="217"/>
      <c r="AF47" s="223"/>
      <c r="AG47" s="224"/>
      <c r="AH47" s="224"/>
      <c r="AI47" s="224"/>
      <c r="AJ47" s="224"/>
      <c r="AK47" s="221"/>
    </row>
    <row r="48" spans="1:38" hidden="1" x14ac:dyDescent="0.2">
      <c r="F48" t="s">
        <v>228</v>
      </c>
      <c r="J48" s="27">
        <f>AG38</f>
        <v>3152.36</v>
      </c>
      <c r="K48" t="s">
        <v>185</v>
      </c>
      <c r="O48" s="27"/>
      <c r="AF48" s="237" t="s">
        <v>191</v>
      </c>
      <c r="AG48" s="249">
        <f>D31+SUMIF(I18:I21,D29,L18:L21)</f>
        <v>9625.91</v>
      </c>
      <c r="AH48" s="249">
        <f>SUMIF(I23:I26,D29,L23:L26)+SUMIF(N18:N21,D29,Q18:Q21)</f>
        <v>0</v>
      </c>
      <c r="AI48" s="249">
        <f>SUMIF(N23:N26,D29,Q23:Q26)+SUMIF(S18:S21,D29,V18:V21)</f>
        <v>0</v>
      </c>
      <c r="AJ48" s="250">
        <f>SUMIF(S23:S26,D29,V23:V26)</f>
        <v>0</v>
      </c>
      <c r="AK48" s="250">
        <f>SUMIF(X18:X21,D29,AA18:AA21)</f>
        <v>0</v>
      </c>
    </row>
    <row r="49" spans="3:38" hidden="1" x14ac:dyDescent="0.2">
      <c r="D49" s="28">
        <v>41449</v>
      </c>
      <c r="F49" t="s">
        <v>229</v>
      </c>
      <c r="J49" s="27">
        <f>AG39</f>
        <v>1339.76</v>
      </c>
      <c r="K49" t="s">
        <v>185</v>
      </c>
      <c r="O49" s="27"/>
      <c r="AF49" s="251" t="s">
        <v>192</v>
      </c>
      <c r="AG49" s="229">
        <f>AG48</f>
        <v>9625.91</v>
      </c>
      <c r="AH49" s="229">
        <f>AH48+AG49</f>
        <v>9625.91</v>
      </c>
      <c r="AI49" s="229">
        <f>AI48+AH49</f>
        <v>9625.91</v>
      </c>
      <c r="AJ49" s="229">
        <f>AJ48+AI49</f>
        <v>9625.91</v>
      </c>
      <c r="AK49" s="229">
        <f>AK48+AJ49</f>
        <v>9625.91</v>
      </c>
    </row>
    <row r="50" spans="3:38" hidden="1" x14ac:dyDescent="0.2">
      <c r="D50" s="28">
        <v>41453</v>
      </c>
      <c r="J50" s="27"/>
      <c r="O50" s="27"/>
      <c r="AF50" s="228"/>
      <c r="AG50" s="229"/>
      <c r="AH50" s="229"/>
      <c r="AI50" s="229"/>
      <c r="AJ50" s="229"/>
      <c r="AK50" s="230"/>
    </row>
    <row r="51" spans="3:38" hidden="1" x14ac:dyDescent="0.2">
      <c r="D51" s="28">
        <v>41480</v>
      </c>
      <c r="F51" t="s">
        <v>234</v>
      </c>
      <c r="J51" s="27">
        <f>AH37</f>
        <v>10507.88</v>
      </c>
      <c r="K51" t="s">
        <v>185</v>
      </c>
      <c r="M51" t="str">
        <f>F51&amp;TEXT(J51,"0,00")&amp;" "&amp;K51&amp;IF(РждГод&gt;=1967,F52&amp;TEXT(J52,"0,00")&amp;" "&amp;K52,"")&amp;F53&amp;TEXT(J53,"0,00")&amp;" "&amp;K53&amp;" - обязательно до 28 июня!"</f>
        <v xml:space="preserve">  Взносы в ПФР (страховая) - 10507,88 руб.; в ПФР (накопительная) - 3152,36 руб.; в ФФОМС - 1339,76 руб. - обязательно до 28 июня!</v>
      </c>
      <c r="O51" s="27"/>
      <c r="AF51" t="s">
        <v>388</v>
      </c>
      <c r="AG51" s="46">
        <f>AG44</f>
        <v>5374.09</v>
      </c>
      <c r="AH51" s="46">
        <f>AH44</f>
        <v>5374.09</v>
      </c>
      <c r="AI51" s="46">
        <f>AI44</f>
        <v>5374.09</v>
      </c>
      <c r="AJ51" s="46">
        <f>AJ44</f>
        <v>5374.09</v>
      </c>
      <c r="AK51" s="46">
        <f>AK44</f>
        <v>5374.09</v>
      </c>
    </row>
    <row r="52" spans="3:38" ht="13.5" hidden="1" customHeight="1" x14ac:dyDescent="0.2">
      <c r="F52" t="s">
        <v>228</v>
      </c>
      <c r="J52" s="27">
        <f>AH38</f>
        <v>3152.36</v>
      </c>
      <c r="K52" t="s">
        <v>185</v>
      </c>
      <c r="O52" s="27"/>
      <c r="AF52" s="70" t="s">
        <v>414</v>
      </c>
      <c r="AG52" s="259">
        <f>ROUND(IF(AG51-AH48&gt;0,AG51-AH48,0),2)</f>
        <v>5374.09</v>
      </c>
      <c r="AH52" s="259">
        <f>ROUND(IF(AH51-AI48&gt;0,AH51-AI48,0),2)</f>
        <v>5374.09</v>
      </c>
      <c r="AI52" s="259">
        <f>ROUND(IF(AI51-AJ48&gt;0,AI51-AJ48,0),2)</f>
        <v>5374.09</v>
      </c>
      <c r="AJ52" s="259">
        <f>ROUND(IF(AI51-AJ48-AK48&gt;0,AI51-AJ48-AK48,0),2)</f>
        <v>5374.09</v>
      </c>
      <c r="AK52" s="259">
        <f>ROUND(IF(AJ51-AK48&gt;0,AJ51-AK48,0),2)</f>
        <v>5374.09</v>
      </c>
    </row>
    <row r="53" spans="3:38" hidden="1" x14ac:dyDescent="0.2">
      <c r="F53" t="s">
        <v>229</v>
      </c>
      <c r="J53" s="27">
        <f>AH39</f>
        <v>1339.76</v>
      </c>
      <c r="K53" t="s">
        <v>185</v>
      </c>
      <c r="O53" s="27"/>
      <c r="AE53" s="254">
        <f>M97/AE54</f>
        <v>2.6666666666666668E-4</v>
      </c>
      <c r="AF53" s="255">
        <f>SUM(AG53:AJ53)</f>
        <v>515.91264000000001</v>
      </c>
      <c r="AG53" s="255">
        <f>IF(AG51&gt;0,AG51*AE53*90,0)</f>
        <v>128.97816</v>
      </c>
      <c r="AH53" s="255">
        <f>IF(AH51&gt;0,AH51*AE53*90,0)</f>
        <v>128.97816</v>
      </c>
      <c r="AI53" s="255">
        <f>IF(AI51&gt;0,AI51*AE53*90,0)</f>
        <v>128.97816</v>
      </c>
      <c r="AJ53" s="255">
        <f>IF(AJ51&gt;0,AJ51*AE53*90,0)</f>
        <v>128.97816</v>
      </c>
      <c r="AK53" s="256"/>
    </row>
    <row r="54" spans="3:38" hidden="1" x14ac:dyDescent="0.2">
      <c r="D54" s="28">
        <v>41541</v>
      </c>
      <c r="F54" t="s">
        <v>259</v>
      </c>
      <c r="J54" s="27">
        <f ca="1">ROUND(IF(AND(AB1&gt;D45,AB1&lt;=D46),AG42,IF(AND(AB1&gt;D46,AB1&lt;=D47),AG44,0)),2)</f>
        <v>5374.09</v>
      </c>
      <c r="K54" t="s">
        <v>185</v>
      </c>
      <c r="M54" t="str">
        <f ca="1">F54&amp;TEXT(J54,"0,00")&amp;" "&amp;K54&amp;" - обязательно до 25 апреля!"</f>
        <v xml:space="preserve">  Налог УСН в размере - 5374,09 руб. - обязательно до 25 апреля!</v>
      </c>
      <c r="O54" s="27"/>
      <c r="AE54" s="55">
        <v>300</v>
      </c>
      <c r="AF54" s="70" t="s">
        <v>413</v>
      </c>
      <c r="AG54" s="46">
        <f ca="1">ROUND(IF(AND(AB1&gt;D47,AG51&gt;0),AG51,0),2)</f>
        <v>0</v>
      </c>
      <c r="AH54" s="46">
        <f ca="1">ROUND(IF(AND(AB1&gt;D51,AH51&gt;0),AH51,0),2)</f>
        <v>0</v>
      </c>
      <c r="AI54" s="46">
        <f ca="1">ROUND(IF(AND(AB1&gt;D56,AI51&gt;0),AI51,0),2)</f>
        <v>0</v>
      </c>
      <c r="AJ54" s="46">
        <f ca="1">ROUND(IF(AND(AB1&gt;D60,AI51-AJ48&gt;0),AI51-AJ48,0),2)</f>
        <v>0</v>
      </c>
      <c r="AK54" s="46">
        <f ca="1">ROUND(IF(AND(AB1&gt;D61,AK51&gt;0),AK51,0),2)</f>
        <v>0</v>
      </c>
    </row>
    <row r="55" spans="3:38" hidden="1" x14ac:dyDescent="0.2">
      <c r="D55" s="28">
        <v>41547</v>
      </c>
      <c r="J55" s="27"/>
      <c r="O55" s="27"/>
    </row>
    <row r="56" spans="3:38" ht="12.75" hidden="1" customHeight="1" x14ac:dyDescent="0.2">
      <c r="D56" s="28">
        <v>41572</v>
      </c>
      <c r="F56" t="s">
        <v>234</v>
      </c>
      <c r="J56" s="27">
        <f>AI37</f>
        <v>10507.88</v>
      </c>
      <c r="K56" t="s">
        <v>185</v>
      </c>
      <c r="M56" t="str">
        <f>F56&amp;TEXT(J56,"0,00")&amp;" "&amp;K56&amp;IF(РждГод&gt;=1967,F57&amp;TEXT(J57,"0,00")&amp;" "&amp;K57,"")&amp;F58&amp;TEXT(J58,"0,00")&amp;" "&amp;K58&amp;" - обязательно до 30 сентября!"</f>
        <v xml:space="preserve">  Взносы в ПФР (страховая) - 10507,88 руб.; в ПФР (накопительная) - 3152,36 руб.; в ФФОМС - 1339,76 руб. - обязательно до 30 сентября!</v>
      </c>
      <c r="O56" s="27"/>
      <c r="AF56" t="s">
        <v>389</v>
      </c>
      <c r="AJ56" s="46">
        <f ca="1">ROUND(IF(AND(AB1&gt;D60,AJ10-AJ29&gt;0),AJ10-AJ29,0),2)</f>
        <v>0</v>
      </c>
      <c r="AK56" s="46">
        <f ca="1">ROUND(IF(AND(AB1&gt;D61,AJ10-AK29&gt;0),AJ10-AK29,0),2)</f>
        <v>0</v>
      </c>
    </row>
    <row r="57" spans="3:38" hidden="1" x14ac:dyDescent="0.2">
      <c r="F57" t="s">
        <v>228</v>
      </c>
      <c r="J57" s="27">
        <f>AI38</f>
        <v>3152.36</v>
      </c>
      <c r="K57" t="s">
        <v>185</v>
      </c>
      <c r="O57" s="27"/>
      <c r="AL57" s="39"/>
    </row>
    <row r="58" spans="3:38" hidden="1" x14ac:dyDescent="0.2">
      <c r="F58" t="s">
        <v>229</v>
      </c>
      <c r="J58" s="27">
        <f>AI39</f>
        <v>1339.76</v>
      </c>
      <c r="K58" t="s">
        <v>185</v>
      </c>
      <c r="O58" s="27"/>
    </row>
    <row r="59" spans="3:38" hidden="1" x14ac:dyDescent="0.2">
      <c r="D59" s="28">
        <v>41627</v>
      </c>
      <c r="F59" t="s">
        <v>259</v>
      </c>
      <c r="J59" s="27">
        <f ca="1">ROUND(IF(AND(AB1&gt;D49,AB1&lt;=D50),AH42,IF(AND(AB1&gt;D50,AB1&lt;=D51),AH44,0)),2)</f>
        <v>0</v>
      </c>
      <c r="K59" t="s">
        <v>185</v>
      </c>
      <c r="M59" t="str">
        <f ca="1">F59&amp;TEXT(J59,"0,00")&amp;" "&amp;K59&amp;" - обязательно до 25 июля!"</f>
        <v xml:space="preserve">  Налог УСН в размере - 0,00 руб. - обязательно до 25 июля!</v>
      </c>
      <c r="O59" s="27"/>
      <c r="AG59" s="39"/>
      <c r="AH59" s="39"/>
      <c r="AI59" s="39"/>
      <c r="AJ59" s="39"/>
    </row>
    <row r="60" spans="3:38" hidden="1" x14ac:dyDescent="0.2">
      <c r="D60" s="28">
        <v>41639</v>
      </c>
      <c r="J60" s="27"/>
      <c r="O60" s="27"/>
      <c r="AF60" s="39"/>
    </row>
    <row r="61" spans="3:38" hidden="1" x14ac:dyDescent="0.2">
      <c r="D61" s="28">
        <v>41759</v>
      </c>
      <c r="F61" t="s">
        <v>234</v>
      </c>
      <c r="J61" s="27">
        <f>AJ37</f>
        <v>24984</v>
      </c>
      <c r="K61" t="s">
        <v>185</v>
      </c>
      <c r="M61" t="str">
        <f>F61&amp;TEXT(J61,"0,00")&amp;" "&amp;K61&amp;IF(РждГод&gt;=1967,F62&amp;TEXT(J62,"0,00")&amp;" "&amp;K62,"")&amp;F63&amp;TEXT(J63,"0,00")&amp;" "&amp;K63&amp;" - ПФР рекомендует до 25 декабря, обязательно до 31 декабря 2013 года!"</f>
        <v xml:space="preserve">  Взносы в ПФР (страховая) - 24984,00 руб.; в ПФР (накопительная) - 7495,20 руб.; в ФФОМС - 3185,46 руб. - ПФР рекомендует до 25 декабря, обязательно до 31 декабря 2013 года!</v>
      </c>
      <c r="O61" s="27"/>
      <c r="AE61" s="39"/>
    </row>
    <row r="62" spans="3:38" hidden="1" x14ac:dyDescent="0.2">
      <c r="F62" t="s">
        <v>228</v>
      </c>
      <c r="J62" s="27">
        <f>AJ38</f>
        <v>7495.2</v>
      </c>
      <c r="K62" t="s">
        <v>185</v>
      </c>
      <c r="O62" s="27"/>
    </row>
    <row r="63" spans="3:38" hidden="1" x14ac:dyDescent="0.2">
      <c r="F63" t="s">
        <v>229</v>
      </c>
      <c r="J63" s="27">
        <f>AJ39</f>
        <v>3185.46</v>
      </c>
      <c r="K63" t="s">
        <v>185</v>
      </c>
      <c r="O63" s="27"/>
    </row>
    <row r="64" spans="3:38" s="39" customFormat="1" hidden="1" x14ac:dyDescent="0.2">
      <c r="C64"/>
      <c r="D64"/>
      <c r="E64"/>
      <c r="F64" t="s">
        <v>259</v>
      </c>
      <c r="G64"/>
      <c r="H64"/>
      <c r="I64"/>
      <c r="J64" s="27">
        <f ca="1">ROUND(IF(AND(AB1&gt;D54,AB1&lt;=D55),AI42,IF(AND(AB1&gt;D55,AB1&lt;=D56),AI44,0)),2)</f>
        <v>0</v>
      </c>
      <c r="K64" t="s">
        <v>185</v>
      </c>
      <c r="L64"/>
      <c r="M64" t="str">
        <f ca="1">F64&amp;TEXT(J64,"0,00")&amp;" "&amp;K64&amp;" - обязательно до 25 октября!"</f>
        <v xml:space="preserve">  Налог УСН в размере - 0,00 руб. - обязательно до 25 октября!</v>
      </c>
      <c r="N64"/>
      <c r="O64" s="27"/>
      <c r="P64"/>
      <c r="Q64"/>
      <c r="R64"/>
      <c r="S64"/>
      <c r="T64"/>
      <c r="U64"/>
      <c r="V64"/>
      <c r="W64"/>
      <c r="X64"/>
      <c r="Y64"/>
      <c r="Z64"/>
      <c r="AA64"/>
      <c r="AB64"/>
      <c r="AC64"/>
      <c r="AD64"/>
      <c r="AE64"/>
      <c r="AF64"/>
      <c r="AG64"/>
      <c r="AH64"/>
      <c r="AI64"/>
      <c r="AJ64"/>
      <c r="AK64"/>
      <c r="AL64"/>
    </row>
    <row r="65" spans="3:38" hidden="1" x14ac:dyDescent="0.2">
      <c r="J65" s="27"/>
      <c r="O65" s="27"/>
    </row>
    <row r="66" spans="3:38" hidden="1" x14ac:dyDescent="0.2">
      <c r="F66" t="s">
        <v>234</v>
      </c>
      <c r="J66" s="27">
        <f>AK37</f>
        <v>24984</v>
      </c>
      <c r="K66" t="s">
        <v>185</v>
      </c>
      <c r="M66" t="str">
        <f>F66&amp;TEXT(J66,"0,00")&amp;" "&amp;K66&amp;IF(РждГод&gt;=1967,F67&amp;TEXT(J67,"0,00")&amp;" "&amp;K67,"")&amp;F68&amp;TEXT(J68,"0,00")&amp;" "&amp;K68&amp;" - надо было до 31 декабря 2013 года! Теперь ПФР будет начислять пени за каждый день просрочки ..."</f>
        <v xml:space="preserve">  Взносы в ПФР (страховая) - 24984,00 руб.; в ПФР (накопительная) - 7495,20 руб.; в ФФОМС - 3185,46 руб. - надо было до 31 декабря 2013 года! Теперь ПФР будет начислять пени за каждый день просрочки ...</v>
      </c>
      <c r="O66" s="27"/>
    </row>
    <row r="67" spans="3:38" hidden="1" x14ac:dyDescent="0.2">
      <c r="F67" t="s">
        <v>228</v>
      </c>
      <c r="J67" s="27">
        <f>AK38</f>
        <v>7495.2</v>
      </c>
      <c r="K67" t="s">
        <v>185</v>
      </c>
      <c r="O67" s="27"/>
      <c r="AL67" s="39"/>
    </row>
    <row r="68" spans="3:38" ht="12.75" hidden="1" customHeight="1" x14ac:dyDescent="0.2">
      <c r="F68" t="s">
        <v>229</v>
      </c>
      <c r="J68" s="27">
        <f>AK39</f>
        <v>3185.46</v>
      </c>
      <c r="K68" t="s">
        <v>185</v>
      </c>
      <c r="O68" s="27"/>
      <c r="AL68" s="39"/>
    </row>
    <row r="69" spans="3:38" hidden="1" x14ac:dyDescent="0.2">
      <c r="F69" t="s">
        <v>259</v>
      </c>
      <c r="J69" s="27">
        <f ca="1">ROUND(IF(AND(AB1&gt;D59,AB1&lt;=D60),AJ42,IF(AND(AB1&gt;D60,AB1&lt;=D61),AK44,0)),2)</f>
        <v>0</v>
      </c>
      <c r="K69" t="s">
        <v>185</v>
      </c>
      <c r="M69" t="str">
        <f ca="1">F69&amp;TEXT(J69,"0,00")&amp;" "&amp;K69&amp;" - обязательно до 30 апреля 2014 года!"</f>
        <v xml:space="preserve">  Налог УСН в размере - 0,00 руб. - обязательно до 30 апреля 2014 года!</v>
      </c>
      <c r="O69" s="27"/>
      <c r="AG69" s="39"/>
      <c r="AH69" s="39"/>
      <c r="AI69" s="39"/>
      <c r="AJ69" s="39"/>
      <c r="AK69" s="39"/>
      <c r="AL69" s="39"/>
    </row>
    <row r="70" spans="3:38" hidden="1" x14ac:dyDescent="0.2">
      <c r="AF70" s="39"/>
    </row>
    <row r="71" spans="3:38" ht="12.75" hidden="1" customHeight="1" x14ac:dyDescent="0.2">
      <c r="D71" s="28"/>
      <c r="F71" t="s">
        <v>261</v>
      </c>
      <c r="J71" s="27">
        <f>AG52</f>
        <v>5374.09</v>
      </c>
      <c r="K71" t="s">
        <v>262</v>
      </c>
      <c r="M71" t="str">
        <f>"За 1 квартал Вы не заплатили "&amp;F71&amp;TEXT(J71,"0,00")&amp;K71&amp;" - на эту сумму ФНС РФ ежедневно начисляются пени!"</f>
        <v>За 1 квартал Вы не заплатили Налог и/или Взносы - 5374,09 руб. - на эту сумму ФНС РФ ежедневно начисляются пени!</v>
      </c>
      <c r="AE71" s="39"/>
    </row>
    <row r="72" spans="3:38" hidden="1" x14ac:dyDescent="0.2">
      <c r="D72" s="28"/>
      <c r="F72" t="s">
        <v>261</v>
      </c>
      <c r="J72" s="27">
        <f>AH52</f>
        <v>5374.09</v>
      </c>
      <c r="K72" t="s">
        <v>262</v>
      </c>
      <c r="M72" t="str">
        <f>"За полугодие Вы не заплатили "&amp;F72&amp;TEXT(J72,"0,00")&amp;K72&amp;" - на эту сумму ФНС РФ ежедневно начисляются пени!"</f>
        <v>За полугодие Вы не заплатили Налог и/или Взносы - 5374,09 руб. - на эту сумму ФНС РФ ежедневно начисляются пени!</v>
      </c>
    </row>
    <row r="73" spans="3:38" hidden="1" x14ac:dyDescent="0.2">
      <c r="F73" t="s">
        <v>261</v>
      </c>
      <c r="J73" s="27">
        <f>AI52</f>
        <v>5374.09</v>
      </c>
      <c r="K73" t="s">
        <v>262</v>
      </c>
      <c r="M73" t="str">
        <f>"За 9 месяцев Вы не заплатили "&amp;F73&amp;TEXT(J73,"0,00")&amp;K73&amp;" - на эту сумму ФНС РФ ежедневно начисляются пени!"</f>
        <v>За 9 месяцев Вы не заплатили Налог и/или Взносы - 5374,09 руб. - на эту сумму ФНС РФ ежедневно начисляются пени!</v>
      </c>
    </row>
    <row r="74" spans="3:38" s="39" customFormat="1" hidden="1" x14ac:dyDescent="0.2">
      <c r="C74"/>
      <c r="D74"/>
      <c r="E74"/>
      <c r="F74" t="s">
        <v>261</v>
      </c>
      <c r="G74"/>
      <c r="H74"/>
      <c r="I74"/>
      <c r="J74" s="27">
        <f>AJ52</f>
        <v>5374.09</v>
      </c>
      <c r="K74" t="s">
        <v>262</v>
      </c>
      <c r="L74"/>
      <c r="M74" t="str">
        <f>"За 2013 год Вы не заплатили "&amp;F74&amp;TEXT(J74,"0,00")&amp;K74&amp;" - на эту сумму ФНС РФ ежедневно начисляются пени!"</f>
        <v>За 2013 год Вы не заплатили Налог и/или Взносы - 5374,09 руб. - на эту сумму ФНС РФ ежедневно начисляются пени!</v>
      </c>
      <c r="N74"/>
      <c r="O74"/>
      <c r="P74"/>
      <c r="Q74"/>
      <c r="R74"/>
      <c r="S74"/>
      <c r="T74"/>
      <c r="U74"/>
      <c r="V74"/>
      <c r="W74"/>
      <c r="X74"/>
      <c r="Y74"/>
      <c r="Z74"/>
      <c r="AA74"/>
      <c r="AB74"/>
      <c r="AE74"/>
      <c r="AF74"/>
      <c r="AG74"/>
      <c r="AH74"/>
      <c r="AI74"/>
      <c r="AJ74"/>
      <c r="AK74"/>
      <c r="AL74"/>
    </row>
    <row r="75" spans="3:38" s="39" customFormat="1" hidden="1" x14ac:dyDescent="0.2">
      <c r="C75"/>
      <c r="D75"/>
      <c r="E75"/>
      <c r="F75" t="s">
        <v>391</v>
      </c>
      <c r="G75"/>
      <c r="H75"/>
      <c r="I75"/>
      <c r="J75" s="27">
        <f>AK52</f>
        <v>5374.09</v>
      </c>
      <c r="K75" t="s">
        <v>262</v>
      </c>
      <c r="L75"/>
      <c r="M75" t="str">
        <f>"За 2013 год Вы не заплатили "&amp;F75&amp;TEXT(J75,"0,00")&amp;K75&amp;" - на эту сумму ФНС РФ ежедневно начисляются пени!"</f>
        <v>За 2013 год Вы не заплатили Налог - 5374,09 руб. - на эту сумму ФНС РФ ежедневно начисляются пени!</v>
      </c>
      <c r="N75"/>
      <c r="O75"/>
      <c r="P75"/>
      <c r="Q75"/>
      <c r="R75"/>
      <c r="S75"/>
      <c r="T75"/>
      <c r="U75"/>
      <c r="V75"/>
      <c r="W75"/>
      <c r="X75"/>
      <c r="Y75"/>
      <c r="Z75"/>
      <c r="AA75"/>
      <c r="AB75"/>
      <c r="AE75"/>
      <c r="AF75"/>
      <c r="AG75"/>
      <c r="AH75"/>
      <c r="AI75"/>
      <c r="AJ75"/>
      <c r="AK75"/>
      <c r="AL75"/>
    </row>
    <row r="76" spans="3:38" s="39" customFormat="1" hidden="1" x14ac:dyDescent="0.2">
      <c r="C76"/>
      <c r="D76"/>
      <c r="E76"/>
      <c r="F76"/>
      <c r="G76"/>
      <c r="H76"/>
      <c r="I76"/>
      <c r="J76" s="27">
        <f>ROUND(IF(ДеклУСН12&gt;УСНфактУгод,0,УСНфактУгод-ДеклУСН12),2)</f>
        <v>0</v>
      </c>
      <c r="K76" t="s">
        <v>262</v>
      </c>
      <c r="L76"/>
      <c r="M76" t="str">
        <f>"За 2013 год Вы переплатили Налог УСН на сумму "&amp;TEXT(J76,"0,00")&amp;K76&amp;" ... Обратитесь в ФНС РФ с заявлением!"</f>
        <v>За 2013 год Вы переплатили Налог УСН на сумму 0,00 руб. ... Обратитесь в ФНС РФ с заявлением!</v>
      </c>
      <c r="N76"/>
      <c r="O76"/>
      <c r="P76"/>
      <c r="Q76"/>
      <c r="R76"/>
      <c r="S76"/>
      <c r="T76"/>
      <c r="U76"/>
      <c r="V76"/>
      <c r="W76"/>
      <c r="X76"/>
      <c r="Y76"/>
      <c r="Z76"/>
      <c r="AA76"/>
      <c r="AB76"/>
      <c r="AE76"/>
      <c r="AF76"/>
      <c r="AG76"/>
      <c r="AH76"/>
      <c r="AI76"/>
      <c r="AJ76"/>
      <c r="AK76"/>
      <c r="AL76"/>
    </row>
    <row r="77" spans="3:38" hidden="1" x14ac:dyDescent="0.2">
      <c r="J77" s="27"/>
      <c r="AL77" s="39"/>
    </row>
    <row r="78" spans="3:38" hidden="1" x14ac:dyDescent="0.2"/>
    <row r="79" spans="3:38" hidden="1" x14ac:dyDescent="0.2">
      <c r="AG79" s="39"/>
      <c r="AH79" s="39"/>
      <c r="AI79" s="39"/>
      <c r="AJ79" s="39"/>
      <c r="AK79" s="39"/>
    </row>
    <row r="80" spans="3:38" hidden="1" x14ac:dyDescent="0.2">
      <c r="E80" s="46"/>
      <c r="AF80" s="39"/>
    </row>
    <row r="81" spans="3:38" x14ac:dyDescent="0.2">
      <c r="AE81" s="39"/>
    </row>
    <row r="84" spans="3:38" s="39" customFormat="1" x14ac:dyDescent="0.2">
      <c r="C84"/>
      <c r="D84"/>
      <c r="E84"/>
      <c r="F84"/>
      <c r="G84"/>
      <c r="H84"/>
      <c r="I84"/>
      <c r="J84"/>
      <c r="K84"/>
      <c r="L84"/>
      <c r="M84"/>
      <c r="N84"/>
      <c r="O84"/>
      <c r="P84"/>
      <c r="Q84"/>
      <c r="R84"/>
      <c r="S84"/>
      <c r="T84"/>
      <c r="U84"/>
      <c r="V84"/>
      <c r="W84"/>
      <c r="X84"/>
      <c r="Y84"/>
      <c r="Z84"/>
      <c r="AA84"/>
      <c r="AB84"/>
      <c r="AE84"/>
      <c r="AF84"/>
      <c r="AG84"/>
      <c r="AH84"/>
      <c r="AI84"/>
      <c r="AJ84"/>
      <c r="AK84"/>
      <c r="AL84"/>
    </row>
    <row r="85" spans="3:38" x14ac:dyDescent="0.2">
      <c r="AL85" s="39"/>
    </row>
    <row r="87" spans="3:38" x14ac:dyDescent="0.2">
      <c r="AK87" s="39"/>
    </row>
    <row r="92" spans="3:38" s="39" customFormat="1" x14ac:dyDescent="0.2">
      <c r="C92"/>
      <c r="D92"/>
      <c r="E92"/>
      <c r="F92"/>
      <c r="G92"/>
      <c r="H92"/>
      <c r="I92"/>
      <c r="J92"/>
      <c r="K92"/>
      <c r="L92"/>
      <c r="M92"/>
      <c r="N92"/>
      <c r="O92"/>
      <c r="P92"/>
      <c r="Q92"/>
      <c r="R92"/>
      <c r="S92"/>
      <c r="T92"/>
      <c r="U92"/>
      <c r="V92"/>
      <c r="W92"/>
      <c r="X92"/>
      <c r="Y92"/>
      <c r="Z92"/>
      <c r="AA92"/>
      <c r="AB92"/>
      <c r="AE92"/>
      <c r="AF92"/>
      <c r="AG92"/>
      <c r="AH92"/>
      <c r="AI92"/>
      <c r="AJ92"/>
      <c r="AK92"/>
      <c r="AL92"/>
    </row>
    <row r="97" spans="13:15" x14ac:dyDescent="0.2">
      <c r="M97" s="54">
        <v>0.08</v>
      </c>
    </row>
    <row r="102" spans="13:15" ht="12.75" customHeight="1" x14ac:dyDescent="0.2"/>
    <row r="103" spans="13:15" x14ac:dyDescent="0.2">
      <c r="N103" s="53"/>
    </row>
    <row r="106" spans="13:15" x14ac:dyDescent="0.2">
      <c r="N106" s="74"/>
      <c r="O106" s="74"/>
    </row>
  </sheetData>
  <sheetProtection password="9545" sheet="1" objects="1" scenarios="1" selectLockedCells="1"/>
  <protectedRanges>
    <protectedRange sqref="D18:G24" name="Квартал1"/>
    <protectedRange sqref="I18:P21 Q18:U19 Q20:V21 W18:Z21 AA18" name="Квратал21"/>
    <protectedRange sqref="I23:V26" name="Квартал22"/>
  </protectedRanges>
  <customSheetViews>
    <customSheetView guid="{6FC1B69A-BC8B-4604-944B-6372D0B618C1}" showGridLines="0" hiddenRows="1" hiddenColumns="1" showRuler="0" topLeftCell="A10">
      <selection activeCell="E18" sqref="E18"/>
      <pageMargins left="0.75" right="0.75" top="1" bottom="1" header="0.5" footer="0.5"/>
      <pageSetup paperSize="9" orientation="portrait" r:id="rId1"/>
      <headerFooter alignWithMargins="0"/>
    </customSheetView>
    <customSheetView guid="{6E2ACC73-2521-441F-B10D-4DAD28BFFDFA}" showGridLines="0" hiddenRows="1" hiddenColumns="1">
      <selection activeCell="AA22" sqref="AA22"/>
      <pageMargins left="0.75" right="0.75" top="1" bottom="1" header="0.5" footer="0.5"/>
      <pageSetup paperSize="9" orientation="portrait" r:id="rId2"/>
      <headerFooter alignWithMargins="0"/>
    </customSheetView>
  </customSheetViews>
  <mergeCells count="30">
    <mergeCell ref="I22:L22"/>
    <mergeCell ref="I17:L17"/>
    <mergeCell ref="N17:Q17"/>
    <mergeCell ref="N22:Q22"/>
    <mergeCell ref="AK19:AK20"/>
    <mergeCell ref="S22:V22"/>
    <mergeCell ref="AG19:AG20"/>
    <mergeCell ref="AH19:AH20"/>
    <mergeCell ref="AI19:AI20"/>
    <mergeCell ref="AJ14:AJ15"/>
    <mergeCell ref="AJ19:AJ20"/>
    <mergeCell ref="AF19:AF20"/>
    <mergeCell ref="D11:AA11"/>
    <mergeCell ref="X17:AA17"/>
    <mergeCell ref="S17:V17"/>
    <mergeCell ref="D14:G14"/>
    <mergeCell ref="D17:G17"/>
    <mergeCell ref="AH14:AH15"/>
    <mergeCell ref="AF14:AF15"/>
    <mergeCell ref="AG14:AG15"/>
    <mergeCell ref="AI14:AI15"/>
    <mergeCell ref="D8:AA8"/>
    <mergeCell ref="D9:AA9"/>
    <mergeCell ref="D10:AA10"/>
    <mergeCell ref="B2:I2"/>
    <mergeCell ref="B5:B7"/>
    <mergeCell ref="AA2:AC2"/>
    <mergeCell ref="D5:AA5"/>
    <mergeCell ref="D6:AA6"/>
    <mergeCell ref="D7:AA7"/>
  </mergeCells>
  <phoneticPr fontId="7" type="noConversion"/>
  <dataValidations count="9">
    <dataValidation type="list" allowBlank="1" showInputMessage="1" showErrorMessage="1" sqref="X18:X21 D18:D24 I18:I21 I23:I26 N18:N21 N23:N26 S18:S21 S23:S26">
      <formula1>$D$29:$G$29</formula1>
    </dataValidation>
    <dataValidation type="date" allowBlank="1" showInputMessage="1" showErrorMessage="1" errorTitle="Внимание!" error="Дата может быть с 1 января по 30 апреля 2014 года" sqref="Y18:Y21">
      <formula1>41640</formula1>
      <formula2>41759</formula2>
    </dataValidation>
    <dataValidation type="date" allowBlank="1" showInputMessage="1" showErrorMessage="1" errorTitle="Внимание!" error="Дата может быть с 1 октября по 25 октября 2013 года" sqref="T18:T21">
      <formula1>41548</formula1>
      <formula2>41572</formula2>
    </dataValidation>
    <dataValidation type="date" allowBlank="1" showInputMessage="1" showErrorMessage="1" errorTitle="Внимание!" error="Дата может быть с 26 октября по 31 декабря 2013 года" sqref="T23:T26">
      <formula1>41573</formula1>
      <formula2>41639</formula2>
    </dataValidation>
    <dataValidation type="date" allowBlank="1" showInputMessage="1" showErrorMessage="1" errorTitle="Внимание!" error="Дата может быть с 1 июля по 25 июля 2013 года" sqref="O18:O21">
      <formula1>41456</formula1>
      <formula2>41480</formula2>
    </dataValidation>
    <dataValidation type="date" allowBlank="1" showInputMessage="1" showErrorMessage="1" errorTitle="Внимание!" error="Дата может быть с 26 июля по 30 сентября 2013 года" sqref="O23:O26">
      <formula1>41481</formula1>
      <formula2>41547</formula2>
    </dataValidation>
    <dataValidation type="date" allowBlank="1" showInputMessage="1" showErrorMessage="1" errorTitle="Внимание!" error="Дата может быть с 1 апреля по 25 апреля 2013 года" sqref="J18:J21">
      <formula1>41365</formula1>
      <formula2>41389</formula2>
    </dataValidation>
    <dataValidation type="date" allowBlank="1" showInputMessage="1" showErrorMessage="1" errorTitle="Внимание!" error="Дата может быть с 26 апреля по 30 июня 2013 года" sqref="J23:J26">
      <formula1>41390</formula1>
      <formula2>41455</formula2>
    </dataValidation>
    <dataValidation type="date" allowBlank="1" showInputMessage="1" showErrorMessage="1" errorTitle="Внимание!" error="Дата не может быть после 31 марта 2013 года" sqref="E18:E24">
      <formula1>41275</formula1>
      <formula2>41364</formula2>
    </dataValidation>
  </dataValidations>
  <hyperlinks>
    <hyperlink ref="B2:E2" r:id="rId3" display="Эксперт-Бухгалтер.РФ"/>
  </hyperlinks>
  <pageMargins left="0.75" right="0.75" top="1" bottom="1" header="0.5" footer="0.5"/>
  <pageSetup paperSize="9" orientation="portrait" r:id="rId4"/>
  <headerFooter alignWithMargins="0"/>
  <cellWatches>
    <cellWatch r="AJ23"/>
    <cellWatch r="J63"/>
  </cellWatches>
  <ignoredErrors>
    <ignoredError sqref="AG8 AH8:AJ8" formula="1"/>
  </ignoredErrors>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64</vt:i4>
      </vt:variant>
    </vt:vector>
  </HeadingPairs>
  <TitlesOfParts>
    <vt:vector size="78" baseType="lpstr">
      <vt:lpstr>Приветствие</vt:lpstr>
      <vt:lpstr>Инструкция</vt:lpstr>
      <vt:lpstr>Карточка ИП</vt:lpstr>
      <vt:lpstr>Взносы в ПФР и ФФОМС</vt:lpstr>
      <vt:lpstr>Титул Книги</vt:lpstr>
      <vt:lpstr>Доходы I и II квартал</vt:lpstr>
      <vt:lpstr>Доходы III и IV квартал</vt:lpstr>
      <vt:lpstr>Расходы ОПС ОМС</vt:lpstr>
      <vt:lpstr>Расчет налога и взносов</vt:lpstr>
      <vt:lpstr>ПП</vt:lpstr>
      <vt:lpstr>Титул Декларации</vt:lpstr>
      <vt:lpstr>Раздел 1 Сумма налога</vt:lpstr>
      <vt:lpstr>Раздел 1 Расчет налога</vt:lpstr>
      <vt:lpstr>Счет на оплату</vt:lpstr>
      <vt:lpstr>Адрес</vt:lpstr>
      <vt:lpstr>ДеклУСН12</vt:lpstr>
      <vt:lpstr>ДеклУСН3</vt:lpstr>
      <vt:lpstr>ДеклУСН6</vt:lpstr>
      <vt:lpstr>ДеклУСН9</vt:lpstr>
      <vt:lpstr>ИНН1</vt:lpstr>
      <vt:lpstr>ИНН10</vt:lpstr>
      <vt:lpstr>ИНН11</vt:lpstr>
      <vt:lpstr>ИНН12</vt:lpstr>
      <vt:lpstr>ИНН2</vt:lpstr>
      <vt:lpstr>ИНН3</vt:lpstr>
      <vt:lpstr>ИНН4</vt:lpstr>
      <vt:lpstr>ИНН5</vt:lpstr>
      <vt:lpstr>ИНН6</vt:lpstr>
      <vt:lpstr>ИНН7</vt:lpstr>
      <vt:lpstr>ИНН8</vt:lpstr>
      <vt:lpstr>ИНН9</vt:lpstr>
      <vt:lpstr>НУСН12</vt:lpstr>
      <vt:lpstr>НУСН3</vt:lpstr>
      <vt:lpstr>НУСН6</vt:lpstr>
      <vt:lpstr>НУСН9</vt:lpstr>
      <vt:lpstr>'Доходы III и IV квартал'!Область_печати</vt:lpstr>
      <vt:lpstr>'Расходы ОПС ОМС'!Область_печати</vt:lpstr>
      <vt:lpstr>'Титул Книги'!Область_печати</vt:lpstr>
      <vt:lpstr>ПФзУдоп12</vt:lpstr>
      <vt:lpstr>ПФзУдоп3</vt:lpstr>
      <vt:lpstr>ПФзУдоп6</vt:lpstr>
      <vt:lpstr>ПФзУдоп9</vt:lpstr>
      <vt:lpstr>ПФкУдоп12</vt:lpstr>
      <vt:lpstr>ПФкУдоп3</vt:lpstr>
      <vt:lpstr>ПФкУдоп6</vt:lpstr>
      <vt:lpstr>ПФкУдоп9</vt:lpstr>
      <vt:lpstr>ПФМАКС</vt:lpstr>
      <vt:lpstr>ПФфактУ12</vt:lpstr>
      <vt:lpstr>ПФфактУ3</vt:lpstr>
      <vt:lpstr>ПФфактУ6</vt:lpstr>
      <vt:lpstr>ПФфактУ9</vt:lpstr>
      <vt:lpstr>РегГод</vt:lpstr>
      <vt:lpstr>РегДень</vt:lpstr>
      <vt:lpstr>РегКвартал</vt:lpstr>
      <vt:lpstr>РегМесяц</vt:lpstr>
      <vt:lpstr>РждГод</vt:lpstr>
      <vt:lpstr>Тлф1</vt:lpstr>
      <vt:lpstr>Тлф10</vt:lpstr>
      <vt:lpstr>Тлф2</vt:lpstr>
      <vt:lpstr>Тлф3</vt:lpstr>
      <vt:lpstr>Тлф4</vt:lpstr>
      <vt:lpstr>Тлф5</vt:lpstr>
      <vt:lpstr>Тлф6</vt:lpstr>
      <vt:lpstr>Тлф7</vt:lpstr>
      <vt:lpstr>Тлф8</vt:lpstr>
      <vt:lpstr>Тлф9</vt:lpstr>
      <vt:lpstr>УСН1</vt:lpstr>
      <vt:lpstr>УСН12</vt:lpstr>
      <vt:lpstr>УСН2</vt:lpstr>
      <vt:lpstr>УСН3</vt:lpstr>
      <vt:lpstr>УСН4</vt:lpstr>
      <vt:lpstr>УСН6</vt:lpstr>
      <vt:lpstr>УСН9</vt:lpstr>
      <vt:lpstr>УСНфактУ12</vt:lpstr>
      <vt:lpstr>УСНфактУ3</vt:lpstr>
      <vt:lpstr>УСНфактУ6</vt:lpstr>
      <vt:lpstr>УСНфактУ9</vt:lpstr>
      <vt:lpstr>УСНфактУгод</vt:lpstr>
    </vt:vector>
  </TitlesOfParts>
  <Manager>Мартынов Игорь Яковлевич</Manager>
  <Company>НПФ "БУХинфо"</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ИПполит Доходы 2013</dc:title>
  <dc:subject>УСН Индивидуальный предприниматель</dc:subject>
  <dc:creator>ИП Мартынов И.Я.</dc:creator>
  <dc:description>ИПполит Доходы 2013 версия 1.0</dc:description>
  <cp:lastModifiedBy>Buhgalter</cp:lastModifiedBy>
  <cp:lastPrinted>2013-02-09T08:37:30Z</cp:lastPrinted>
  <dcterms:created xsi:type="dcterms:W3CDTF">2006-02-07T12:38:17Z</dcterms:created>
  <dcterms:modified xsi:type="dcterms:W3CDTF">2013-04-03T07:05:28Z</dcterms:modified>
  <cp:category>Демо-версия</cp:category>
</cp:coreProperties>
</file>