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9.xml" ContentType="application/vnd.openxmlformats-officedocument.spreadsheetml.comments+xml"/>
  <Override PartName="/xl/drawings/drawing5.xml" ContentType="application/vnd.openxmlformats-officedocument.drawing+xml"/>
  <Override PartName="/xl/embeddings/oleObject1.bin" ContentType="application/vnd.openxmlformats-officedocument.oleObject"/>
  <Override PartName="/xl/comments10.xml" ContentType="application/vnd.openxmlformats-officedocument.spreadsheetml.comments+xml"/>
  <Override PartName="/xl/drawings/drawing6.xml" ContentType="application/vnd.openxmlformats-officedocument.drawing+xml"/>
  <Override PartName="/xl/embeddings/oleObject2.bin" ContentType="application/vnd.openxmlformats-officedocument.oleObject"/>
  <Override PartName="/xl/comments11.xml" ContentType="application/vnd.openxmlformats-officedocument.spreadsheetml.comments+xml"/>
  <Override PartName="/xl/drawings/drawing7.xml" ContentType="application/vnd.openxmlformats-officedocument.drawing+xml"/>
  <Override PartName="/xl/embeddings/oleObject3.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workbookProtection workbookPassword="9545" lockStructure="1"/>
  <bookViews>
    <workbookView xWindow="0" yWindow="555" windowWidth="7140" windowHeight="4665" tabRatio="881"/>
  </bookViews>
  <sheets>
    <sheet name="Приветствие" sheetId="1" r:id="rId1"/>
    <sheet name="Инструкция" sheetId="2" r:id="rId2"/>
    <sheet name="Карточка ИП" sheetId="3" r:id="rId3"/>
    <sheet name="Взносы в ПФР и ФФОМС" sheetId="4" r:id="rId4"/>
    <sheet name="Титул Книги" sheetId="5" r:id="rId5"/>
    <sheet name="Доходы I и II квартал" sheetId="6" r:id="rId6"/>
    <sheet name="Доходы III и IV квартал" sheetId="7" r:id="rId7"/>
    <sheet name="Расходы ОПС ОМС" sheetId="13" r:id="rId8"/>
    <sheet name="Расчет налога и взносов" sheetId="8" r:id="rId9"/>
    <sheet name="ПП" sheetId="9" r:id="rId10"/>
    <sheet name="Титул Декларации" sheetId="10" r:id="rId11"/>
    <sheet name="Раздел 1 Сумма налога" sheetId="11" r:id="rId12"/>
    <sheet name="Раздел 1 Расчет налога" sheetId="12" r:id="rId13"/>
    <sheet name="Счет на оплату" sheetId="14" r:id="rId14"/>
  </sheets>
  <externalReferences>
    <externalReference r:id="rId15"/>
  </externalReferences>
  <definedNames>
    <definedName name="Z_6E2ACC73_2521_441F_B10D_4DAD28BFFDFA_.wvu.Cols" localSheetId="8" hidden="1">'Расчет налога и взносов'!$AD:$AK</definedName>
    <definedName name="Z_6E2ACC73_2521_441F_B10D_4DAD28BFFDFA_.wvu.PrintArea" localSheetId="6" hidden="1">'Доходы III и IV квартал'!$A$1:$DA$50</definedName>
    <definedName name="Z_6E2ACC73_2521_441F_B10D_4DAD28BFFDFA_.wvu.PrintArea" localSheetId="4" hidden="1">'Титул Книги'!$A$1:$DD$45</definedName>
    <definedName name="Z_6E2ACC73_2521_441F_B10D_4DAD28BFFDFA_.wvu.Rows" localSheetId="8" hidden="1">'Расчет налога и взносов'!$37:$77</definedName>
    <definedName name="Z_6FC1B69A_BC8B_4604_944B_6372D0B618C1_.wvu.Cols" localSheetId="8" hidden="1">'Расчет налога и взносов'!$AD:$AK</definedName>
    <definedName name="Z_6FC1B69A_BC8B_4604_944B_6372D0B618C1_.wvu.PrintArea" localSheetId="6" hidden="1">'Доходы III и IV квартал'!$A$1:$DA$50</definedName>
    <definedName name="Z_6FC1B69A_BC8B_4604_944B_6372D0B618C1_.wvu.PrintArea" localSheetId="4" hidden="1">'Титул Книги'!$A$1:$DD$45</definedName>
    <definedName name="Z_6FC1B69A_BC8B_4604_944B_6372D0B618C1_.wvu.Rows" localSheetId="8" hidden="1">'Расчет налога и взносов'!$37:$77</definedName>
    <definedName name="Адрес">'Карточка ИП'!$B$23</definedName>
    <definedName name="Дата" localSheetId="13">'[1]Расчет налога и взносов'!#REF!</definedName>
    <definedName name="Дата">'Расчет налога и взносов'!#REF!</definedName>
    <definedName name="ДеклУСН12">'Расчет налога и взносов'!$AJ$46</definedName>
    <definedName name="ДеклУСН3">'Расчет налога и взносов'!$AG$46</definedName>
    <definedName name="ДеклУСН6">'Расчет налога и взносов'!$AH$46</definedName>
    <definedName name="ДеклУСН9">'Расчет налога и взносов'!$AI$46</definedName>
    <definedName name="ИНН1">'Карточка ИП'!$CG$7</definedName>
    <definedName name="ИНН10">'Карточка ИП'!$DH$7</definedName>
    <definedName name="ИНН11">'Карточка ИП'!$DK$7</definedName>
    <definedName name="ИНН12">'Карточка ИП'!$DN$7</definedName>
    <definedName name="ИНН2">'Карточка ИП'!$CJ$7</definedName>
    <definedName name="ИНН3">'Карточка ИП'!$CM$7</definedName>
    <definedName name="ИНН4">'Карточка ИП'!$CP$7</definedName>
    <definedName name="ИНН5">'Карточка ИП'!$CS$7</definedName>
    <definedName name="ИНН6">'Карточка ИП'!$CV$7</definedName>
    <definedName name="ИНН7">'Карточка ИП'!$CY$7</definedName>
    <definedName name="ИНН8">'Карточка ИП'!$DB$7</definedName>
    <definedName name="ИНН9">'Карточка ИП'!$DE$7</definedName>
    <definedName name="НУСН12">'Расчет налога и взносов'!$AJ$9</definedName>
    <definedName name="НУСН3">'Расчет налога и взносов'!$AG$9</definedName>
    <definedName name="НУСН6">'Расчет налога и взносов'!$AH$9</definedName>
    <definedName name="НУСН9">'Расчет налога и взносов'!$AI$9</definedName>
    <definedName name="_xlnm.Print_Area" localSheetId="6">'Доходы III и IV квартал'!$A$1:$DA$50</definedName>
    <definedName name="_xlnm.Print_Area" localSheetId="7">'Расходы ОПС ОМС'!$A$1:$EX$43</definedName>
    <definedName name="_xlnm.Print_Area" localSheetId="4">'Титул Книги'!$A$1:$DD$45</definedName>
    <definedName name="Опер">#REF!</definedName>
    <definedName name="Операции">#REF!</definedName>
    <definedName name="Операция" localSheetId="13">'[1]Доходы I и II квартал'!#REF!</definedName>
    <definedName name="Операция">'Доходы I и II квартал'!#REF!</definedName>
    <definedName name="ПФзУдоп12">'Расчет налога и взносов'!$AJ$35</definedName>
    <definedName name="ПФзУдоп3">'Расчет налога и взносов'!$AG$35</definedName>
    <definedName name="ПФзУдоп6">'Расчет налога и взносов'!$AH$35</definedName>
    <definedName name="ПФзУдоп9">'Расчет налога и взносов'!$AI$35</definedName>
    <definedName name="ПФкУдоп12">'Расчет налога и взносов'!$AJ$19</definedName>
    <definedName name="ПФкУдоп3">'Расчет налога и взносов'!$AG$19</definedName>
    <definedName name="ПФкУдоп6">'Расчет налога и взносов'!$AH$19</definedName>
    <definedName name="ПФкУдоп9">'Расчет налога и взносов'!$AI$19</definedName>
    <definedName name="ПФМАКС">'Взносы в ПФР и ФФОМС'!$H$10</definedName>
    <definedName name="ПФфактУ12">'Расчет налога и взносов'!$AJ$29</definedName>
    <definedName name="ПФфактУ3">'Расчет налога и взносов'!$AG$29</definedName>
    <definedName name="ПФфактУ6">'Расчет налога и взносов'!$AH$29</definedName>
    <definedName name="ПФфактУ9">'Расчет налога и взносов'!$AI$29</definedName>
    <definedName name="РегГод">'Карточка ИП'!$BG$9</definedName>
    <definedName name="РегДень">'Карточка ИП'!$BI$9</definedName>
    <definedName name="РегКвартал">'Карточка ИП'!$BJ$9</definedName>
    <definedName name="РегМесяц">'Карточка ИП'!$BH$9</definedName>
    <definedName name="РждГод">'Карточка ИП'!$BD$7</definedName>
    <definedName name="Сегодня" localSheetId="13">'[1]Расчет налога и взносов'!#REF!</definedName>
    <definedName name="Сегодня">'Расчет налога и взносов'!#REF!</definedName>
    <definedName name="Тлф1">'Карточка ИП'!$O$28</definedName>
    <definedName name="Тлф10">'Карточка ИП'!$AP$28</definedName>
    <definedName name="Тлф2">'Карточка ИП'!$R$28</definedName>
    <definedName name="Тлф3">'Карточка ИП'!$U$28</definedName>
    <definedName name="Тлф4">'Карточка ИП'!$X$28</definedName>
    <definedName name="Тлф5">'Карточка ИП'!$AA$28</definedName>
    <definedName name="Тлф6">'Карточка ИП'!$AD$28</definedName>
    <definedName name="Тлф7">'Карточка ИП'!$AG$28</definedName>
    <definedName name="Тлф8">'Карточка ИП'!$AJ$28</definedName>
    <definedName name="Тлф9">'Карточка ИП'!$AM$28</definedName>
    <definedName name="УСН1">'Доходы I и II квартал'!$BP$30</definedName>
    <definedName name="УСН12">'Доходы III и IV квартал'!$BP$35</definedName>
    <definedName name="УСН2">'Доходы I и II квартал'!$BP$48</definedName>
    <definedName name="УСН3">'Доходы III и IV квартал'!$BP$16</definedName>
    <definedName name="УСН4">'Доходы III и IV квартал'!$BP$34</definedName>
    <definedName name="УСН6">'Доходы I и II квартал'!$BP$49</definedName>
    <definedName name="УСН9">'Доходы III и IV квартал'!$BP$17</definedName>
    <definedName name="УСНфактУ12">'Расчет налога и взносов'!$AJ$49</definedName>
    <definedName name="УСНфактУ3">'Расчет налога и взносов'!$AG$49</definedName>
    <definedName name="УСНфактУ6">'Расчет налога и взносов'!$AH$49</definedName>
    <definedName name="УСНфактУ9">'Расчет налога и взносов'!$AI$49</definedName>
    <definedName name="УСНфактУгод">'Расчет налога и взносов'!$AK$49</definedName>
  </definedNames>
  <calcPr calcId="144525"/>
  <customWorkbookViews>
    <customWorkbookView name="Ig - Личное представление" guid="{6FC1B69A-BC8B-4604-944B-6372D0B618C1}" mergeInterval="0" personalView="1" maximized="1" windowWidth="1436" windowHeight="761" tabRatio="881" activeSheetId="8"/>
    <customWorkbookView name="Мартынов - Личное представление" guid="{6E2ACC73-2521-441F-B10D-4DAD28BFFDFA}" mergeInterval="0" personalView="1" maximized="1" windowWidth="1362" windowHeight="553" tabRatio="881" activeSheetId="8"/>
  </customWorkbookViews>
</workbook>
</file>

<file path=xl/calcChain.xml><?xml version="1.0" encoding="utf-8"?>
<calcChain xmlns="http://schemas.openxmlformats.org/spreadsheetml/2006/main">
  <c r="F23" i="14" l="1"/>
  <c r="F21" i="14"/>
  <c r="F20" i="14"/>
  <c r="BG9" i="3" l="1"/>
  <c r="BH9" i="3"/>
  <c r="F7" i="4"/>
  <c r="G11" i="4"/>
  <c r="BI9" i="3"/>
  <c r="G7" i="4"/>
  <c r="H9" i="4" s="1"/>
  <c r="A17" i="14"/>
  <c r="A16" i="14"/>
  <c r="E35" i="8"/>
  <c r="AK26" i="8" s="1"/>
  <c r="E33" i="8"/>
  <c r="AI26" i="8" s="1"/>
  <c r="E32" i="8"/>
  <c r="AH26" i="8" s="1"/>
  <c r="E31" i="8"/>
  <c r="AG26" i="8" s="1"/>
  <c r="E34" i="8"/>
  <c r="AJ26" i="8" s="1"/>
  <c r="BD7" i="3"/>
  <c r="E7" i="4" s="1"/>
  <c r="H7" i="4" s="1"/>
  <c r="F35" i="8"/>
  <c r="AK27" i="8" s="1"/>
  <c r="F33" i="8"/>
  <c r="AI27" i="8" s="1"/>
  <c r="F32" i="8"/>
  <c r="AH27" i="8" s="1"/>
  <c r="F31" i="8"/>
  <c r="AG27" i="8" s="1"/>
  <c r="AG31" i="8" s="1"/>
  <c r="F34" i="8"/>
  <c r="AJ27" i="8" s="1"/>
  <c r="G35" i="8"/>
  <c r="AK28" i="8" s="1"/>
  <c r="G33" i="8"/>
  <c r="AI28" i="8" s="1"/>
  <c r="G32" i="8"/>
  <c r="AH28" i="8" s="1"/>
  <c r="G31" i="8"/>
  <c r="AG28" i="8" s="1"/>
  <c r="AG32" i="8" s="1"/>
  <c r="G34" i="8"/>
  <c r="AJ28" i="8"/>
  <c r="BP16" i="7"/>
  <c r="AI6" i="8" s="1"/>
  <c r="AI8" i="8" s="1"/>
  <c r="BP48" i="6"/>
  <c r="AH6" i="8" s="1"/>
  <c r="BP30" i="6"/>
  <c r="AG6" i="8" s="1"/>
  <c r="E21" i="4"/>
  <c r="D21" i="4"/>
  <c r="F21" i="4"/>
  <c r="E22" i="4"/>
  <c r="E23" i="4"/>
  <c r="F23" i="4"/>
  <c r="AK48" i="8"/>
  <c r="D31" i="8"/>
  <c r="AG48" i="8" s="1"/>
  <c r="AG49" i="8" s="1"/>
  <c r="AH48" i="8"/>
  <c r="AI48" i="8"/>
  <c r="AJ48" i="8"/>
  <c r="BP34" i="7"/>
  <c r="AJ6" i="8" s="1"/>
  <c r="AJ8" i="8" s="1"/>
  <c r="D35" i="8"/>
  <c r="D34" i="8"/>
  <c r="D33" i="8"/>
  <c r="D32" i="8"/>
  <c r="Y4" i="9"/>
  <c r="Y6" i="9"/>
  <c r="Y3" i="9"/>
  <c r="X12" i="9"/>
  <c r="X8" i="9" s="1"/>
  <c r="AI9" i="13"/>
  <c r="AI10" i="13"/>
  <c r="AI11" i="13"/>
  <c r="AI12" i="13"/>
  <c r="BQ9" i="13"/>
  <c r="BQ38" i="13"/>
  <c r="BQ39" i="13"/>
  <c r="BQ40" i="13"/>
  <c r="BQ34" i="13"/>
  <c r="BQ35" i="13"/>
  <c r="BQ36" i="13"/>
  <c r="BQ37" i="13"/>
  <c r="BQ41" i="13"/>
  <c r="AI38" i="13"/>
  <c r="EH38" i="13" s="1"/>
  <c r="AI39" i="13"/>
  <c r="EH39" i="13" s="1"/>
  <c r="AI40" i="13"/>
  <c r="EH40" i="13" s="1"/>
  <c r="AI34" i="13"/>
  <c r="EH34" i="13" s="1"/>
  <c r="AI35" i="13"/>
  <c r="EH35" i="13" s="1"/>
  <c r="AI36" i="13"/>
  <c r="EH36" i="13" s="1"/>
  <c r="AI37" i="13"/>
  <c r="EH37" i="13" s="1"/>
  <c r="AI41" i="13"/>
  <c r="EH41" i="13" s="1"/>
  <c r="AI28" i="13"/>
  <c r="AI29" i="13"/>
  <c r="AI30" i="13"/>
  <c r="AI24" i="13"/>
  <c r="AI25" i="13"/>
  <c r="AI26" i="13"/>
  <c r="AI27" i="13"/>
  <c r="AI31" i="13"/>
  <c r="BQ28" i="13"/>
  <c r="BQ29" i="13"/>
  <c r="BQ30" i="13"/>
  <c r="BQ24" i="13"/>
  <c r="BQ25" i="13"/>
  <c r="BQ26" i="13"/>
  <c r="BQ27" i="13"/>
  <c r="BQ31" i="13"/>
  <c r="AI21" i="13"/>
  <c r="BQ21" i="13"/>
  <c r="AI20" i="13"/>
  <c r="BQ20" i="13"/>
  <c r="AI19" i="13"/>
  <c r="BQ19" i="13"/>
  <c r="AI18" i="13"/>
  <c r="BQ18" i="13"/>
  <c r="AI17" i="13"/>
  <c r="BQ17" i="13"/>
  <c r="AI16" i="13"/>
  <c r="BQ16" i="13"/>
  <c r="AI15" i="13"/>
  <c r="BQ15" i="13"/>
  <c r="BQ14" i="13"/>
  <c r="AI14" i="13"/>
  <c r="BQ11" i="13"/>
  <c r="BQ10" i="13"/>
  <c r="BQ12" i="13"/>
  <c r="EH12" i="13"/>
  <c r="P1" i="4"/>
  <c r="AB1" i="8" s="1"/>
  <c r="CI34" i="7"/>
  <c r="CI16" i="7"/>
  <c r="CI48" i="6"/>
  <c r="CI30" i="6"/>
  <c r="CI49" i="6"/>
  <c r="A28" i="9"/>
  <c r="AE53" i="8"/>
  <c r="X15" i="9"/>
  <c r="M16" i="9" s="1"/>
  <c r="M14" i="9"/>
  <c r="M17" i="9"/>
  <c r="A16" i="9"/>
  <c r="A13" i="9"/>
  <c r="X13" i="9"/>
  <c r="A12" i="9" s="1"/>
  <c r="X10" i="9"/>
  <c r="X7" i="9"/>
  <c r="AK1" i="10"/>
  <c r="AK1" i="12" s="1"/>
  <c r="AN1" i="10"/>
  <c r="AN1" i="12" s="1"/>
  <c r="AQ1" i="10"/>
  <c r="AQ1" i="12" s="1"/>
  <c r="AT1" i="10"/>
  <c r="AT1" i="12" s="1"/>
  <c r="AW1" i="10"/>
  <c r="AW1" i="12" s="1"/>
  <c r="AZ1" i="10"/>
  <c r="AZ1" i="12" s="1"/>
  <c r="BC1" i="10"/>
  <c r="BC1" i="12" s="1"/>
  <c r="BF1" i="10"/>
  <c r="BF1" i="12" s="1"/>
  <c r="BI1" i="10"/>
  <c r="BI1" i="12" s="1"/>
  <c r="BL1" i="10"/>
  <c r="BL1" i="12" s="1"/>
  <c r="BO1" i="10"/>
  <c r="BO1" i="12" s="1"/>
  <c r="BR1" i="10"/>
  <c r="BR1" i="12" s="1"/>
  <c r="AK4" i="12"/>
  <c r="AN4" i="12"/>
  <c r="AQ4" i="12"/>
  <c r="AT4" i="12"/>
  <c r="AW4" i="12"/>
  <c r="AZ4" i="12"/>
  <c r="BC4" i="12"/>
  <c r="BF4" i="12"/>
  <c r="BI4" i="12"/>
  <c r="AQ1" i="11"/>
  <c r="BC1" i="11"/>
  <c r="BO1" i="11"/>
  <c r="AK4" i="11"/>
  <c r="AN4" i="11"/>
  <c r="AQ4" i="11"/>
  <c r="AT4" i="11"/>
  <c r="AW4" i="11"/>
  <c r="AZ4" i="11"/>
  <c r="BC4" i="11"/>
  <c r="BF4" i="11"/>
  <c r="BI4" i="11"/>
  <c r="BI16" i="11"/>
  <c r="BL16" i="11"/>
  <c r="BO16" i="11"/>
  <c r="BR16" i="11"/>
  <c r="BU16" i="11"/>
  <c r="BX16" i="11"/>
  <c r="CA16" i="11"/>
  <c r="CD16" i="11"/>
  <c r="CG16" i="11"/>
  <c r="CJ16" i="11"/>
  <c r="CM16" i="11"/>
  <c r="AX14" i="10"/>
  <c r="BA14" i="10"/>
  <c r="BD14" i="10"/>
  <c r="BG14" i="10"/>
  <c r="A16" i="10"/>
  <c r="D16" i="10"/>
  <c r="G16" i="10"/>
  <c r="J16" i="10"/>
  <c r="M16" i="10"/>
  <c r="P16" i="10"/>
  <c r="S16" i="10"/>
  <c r="V16" i="10"/>
  <c r="Y16" i="10"/>
  <c r="AB16" i="10"/>
  <c r="AE16" i="10"/>
  <c r="AH16" i="10"/>
  <c r="AK16" i="10"/>
  <c r="AN16" i="10"/>
  <c r="AQ16" i="10"/>
  <c r="AT16" i="10"/>
  <c r="AW16" i="10"/>
  <c r="AZ16" i="10"/>
  <c r="BC16" i="10"/>
  <c r="BF16" i="10"/>
  <c r="BI16" i="10"/>
  <c r="BL16" i="10"/>
  <c r="BO16" i="10"/>
  <c r="BR16" i="10"/>
  <c r="BU16" i="10"/>
  <c r="BX16" i="10"/>
  <c r="CA16" i="10"/>
  <c r="CD16" i="10"/>
  <c r="CG16" i="10"/>
  <c r="CJ16" i="10"/>
  <c r="CM16" i="10"/>
  <c r="CP16" i="10"/>
  <c r="CS16" i="10"/>
  <c r="CV16" i="10"/>
  <c r="CY16" i="10"/>
  <c r="DB16" i="10"/>
  <c r="DE16" i="10"/>
  <c r="DH16" i="10"/>
  <c r="DK16" i="10"/>
  <c r="DN16" i="10"/>
  <c r="A18" i="10"/>
  <c r="D18" i="10"/>
  <c r="G18" i="10"/>
  <c r="J18" i="10"/>
  <c r="M18" i="10"/>
  <c r="P18" i="10"/>
  <c r="S18" i="10"/>
  <c r="V18" i="10"/>
  <c r="Y18" i="10"/>
  <c r="AB18" i="10"/>
  <c r="AE18" i="10"/>
  <c r="AH18" i="10"/>
  <c r="AK18" i="10"/>
  <c r="AN18" i="10"/>
  <c r="AQ18" i="10"/>
  <c r="AT18" i="10"/>
  <c r="AW18" i="10"/>
  <c r="AZ18" i="10"/>
  <c r="BC18" i="10"/>
  <c r="BF18" i="10"/>
  <c r="BI18" i="10"/>
  <c r="BL18" i="10"/>
  <c r="BO18" i="10"/>
  <c r="BR18" i="10"/>
  <c r="BU18" i="10"/>
  <c r="BX18" i="10"/>
  <c r="CA18" i="10"/>
  <c r="CD18" i="10"/>
  <c r="CG18" i="10"/>
  <c r="CJ18" i="10"/>
  <c r="CM18" i="10"/>
  <c r="CP18" i="10"/>
  <c r="CS18" i="10"/>
  <c r="CV18" i="10"/>
  <c r="CY18" i="10"/>
  <c r="DB18" i="10"/>
  <c r="DE18" i="10"/>
  <c r="DH18" i="10"/>
  <c r="DK18" i="10"/>
  <c r="DN18" i="10"/>
  <c r="A20" i="10"/>
  <c r="D20" i="10"/>
  <c r="G20" i="10"/>
  <c r="J20" i="10"/>
  <c r="M20" i="10"/>
  <c r="P20" i="10"/>
  <c r="S20" i="10"/>
  <c r="V20" i="10"/>
  <c r="Y20" i="10"/>
  <c r="AB20" i="10"/>
  <c r="AE20" i="10"/>
  <c r="AH20" i="10"/>
  <c r="AK20" i="10"/>
  <c r="AN20" i="10"/>
  <c r="AQ20" i="10"/>
  <c r="AT20" i="10"/>
  <c r="AW20" i="10"/>
  <c r="AZ20" i="10"/>
  <c r="BC20" i="10"/>
  <c r="BF20" i="10"/>
  <c r="BI20" i="10"/>
  <c r="BL20" i="10"/>
  <c r="BO20" i="10"/>
  <c r="BR20" i="10"/>
  <c r="BU20" i="10"/>
  <c r="BX20" i="10"/>
  <c r="CA20" i="10"/>
  <c r="CD20" i="10"/>
  <c r="CG20" i="10"/>
  <c r="CJ20" i="10"/>
  <c r="CM20" i="10"/>
  <c r="CP20" i="10"/>
  <c r="CS20" i="10"/>
  <c r="CV20" i="10"/>
  <c r="CY20" i="10"/>
  <c r="DB20" i="10"/>
  <c r="DE20" i="10"/>
  <c r="DH20" i="10"/>
  <c r="DK20" i="10"/>
  <c r="DN20" i="10"/>
  <c r="A22" i="10"/>
  <c r="D22" i="10"/>
  <c r="G22" i="10"/>
  <c r="J22" i="10"/>
  <c r="M22" i="10"/>
  <c r="P22" i="10"/>
  <c r="S22" i="10"/>
  <c r="V22" i="10"/>
  <c r="Y22" i="10"/>
  <c r="AB22" i="10"/>
  <c r="AE22" i="10"/>
  <c r="AH22" i="10"/>
  <c r="AK22" i="10"/>
  <c r="AN22" i="10"/>
  <c r="AQ22" i="10"/>
  <c r="AT22" i="10"/>
  <c r="AW22" i="10"/>
  <c r="AZ22" i="10"/>
  <c r="BC22" i="10"/>
  <c r="BF22" i="10"/>
  <c r="BI22" i="10"/>
  <c r="BL22" i="10"/>
  <c r="BO22" i="10"/>
  <c r="BR22" i="10"/>
  <c r="BU22" i="10"/>
  <c r="BX22" i="10"/>
  <c r="CA22" i="10"/>
  <c r="CD22" i="10"/>
  <c r="CG22" i="10"/>
  <c r="CJ22" i="10"/>
  <c r="CM22" i="10"/>
  <c r="CP22" i="10"/>
  <c r="CS22" i="10"/>
  <c r="CV22" i="10"/>
  <c r="CY22" i="10"/>
  <c r="DB22" i="10"/>
  <c r="DE22" i="10"/>
  <c r="DH22" i="10"/>
  <c r="DK22" i="10"/>
  <c r="DN22" i="10"/>
  <c r="CI25" i="10"/>
  <c r="CL25" i="10"/>
  <c r="CR25" i="10"/>
  <c r="CU25" i="10"/>
  <c r="DA25" i="10"/>
  <c r="DD25" i="10"/>
  <c r="AM27" i="10"/>
  <c r="AP27" i="10"/>
  <c r="AS27" i="10"/>
  <c r="AV27" i="10"/>
  <c r="AY27" i="10"/>
  <c r="BB27" i="10"/>
  <c r="BE27" i="10"/>
  <c r="BH27" i="10"/>
  <c r="BK27" i="10"/>
  <c r="BN27" i="10"/>
  <c r="B28" i="9"/>
  <c r="C28" i="9"/>
  <c r="D28" i="9"/>
  <c r="E28" i="9"/>
  <c r="BP49" i="6"/>
  <c r="BP17" i="7" s="1"/>
  <c r="BP35" i="7" s="1"/>
  <c r="AI17" i="5"/>
  <c r="A26" i="5"/>
  <c r="E26" i="5"/>
  <c r="I26" i="5"/>
  <c r="M26" i="5"/>
  <c r="Q26" i="5"/>
  <c r="U26" i="5"/>
  <c r="Y26" i="5"/>
  <c r="AC26" i="5"/>
  <c r="AG26" i="5"/>
  <c r="AK26" i="5"/>
  <c r="AO26" i="5"/>
  <c r="AS26" i="5"/>
  <c r="U37" i="5"/>
  <c r="BK39" i="5"/>
  <c r="AH31" i="3"/>
  <c r="A41" i="5" s="1"/>
  <c r="G8" i="4"/>
  <c r="BJ9" i="3"/>
  <c r="BR1" i="11"/>
  <c r="BL1" i="11"/>
  <c r="BF1" i="11"/>
  <c r="AZ1" i="11"/>
  <c r="AT1" i="11"/>
  <c r="AN1" i="11"/>
  <c r="CI17" i="7"/>
  <c r="CI35" i="7" s="1"/>
  <c r="A29" i="9"/>
  <c r="EH9" i="13"/>
  <c r="J9" i="13" s="1"/>
  <c r="EH18" i="13"/>
  <c r="S18" i="13" s="1"/>
  <c r="EH19" i="13"/>
  <c r="T19" i="13" s="1"/>
  <c r="EH30" i="13"/>
  <c r="T30" i="13" s="1"/>
  <c r="BQ42" i="13"/>
  <c r="EH28" i="13"/>
  <c r="S28" i="13" s="1"/>
  <c r="BQ32" i="13"/>
  <c r="AI42" i="13"/>
  <c r="EH42" i="13" s="1"/>
  <c r="I34" i="8"/>
  <c r="I32" i="8"/>
  <c r="EH10" i="13"/>
  <c r="EH15" i="13"/>
  <c r="S15" i="13" s="1"/>
  <c r="EH20" i="13"/>
  <c r="J20" i="13" s="1"/>
  <c r="AI32" i="13"/>
  <c r="EH32" i="13" s="1"/>
  <c r="EH29" i="13"/>
  <c r="J29" i="13"/>
  <c r="EH11" i="13"/>
  <c r="T11" i="13" s="1"/>
  <c r="I33" i="8"/>
  <c r="EH14" i="13"/>
  <c r="J14" i="13" s="1"/>
  <c r="J19" i="13"/>
  <c r="T29" i="13"/>
  <c r="EH17" i="13"/>
  <c r="S17" i="13" s="1"/>
  <c r="EH21" i="13"/>
  <c r="T21" i="13" s="1"/>
  <c r="AI13" i="13"/>
  <c r="T12" i="13"/>
  <c r="S12" i="13"/>
  <c r="J12" i="13"/>
  <c r="S10" i="13"/>
  <c r="J10" i="13"/>
  <c r="T10" i="13"/>
  <c r="EH31" i="13"/>
  <c r="EH26" i="13"/>
  <c r="T26" i="13" s="1"/>
  <c r="EH24" i="13"/>
  <c r="S24" i="13" s="1"/>
  <c r="S19" i="13"/>
  <c r="J28" i="13"/>
  <c r="BQ13" i="13"/>
  <c r="EH13" i="13" s="1"/>
  <c r="EH16" i="13"/>
  <c r="J18" i="13"/>
  <c r="T18" i="13"/>
  <c r="T20" i="13"/>
  <c r="S20" i="13"/>
  <c r="J30" i="13"/>
  <c r="I35" i="8"/>
  <c r="AI22" i="13"/>
  <c r="S30" i="13"/>
  <c r="J24" i="13"/>
  <c r="J21" i="13"/>
  <c r="J15" i="13"/>
  <c r="S21" i="13"/>
  <c r="S29" i="13"/>
  <c r="T15" i="13"/>
  <c r="T24" i="13"/>
  <c r="S11" i="13"/>
  <c r="S14" i="13"/>
  <c r="T17" i="13"/>
  <c r="T31" i="13"/>
  <c r="J31" i="13"/>
  <c r="S31" i="13"/>
  <c r="T16" i="13"/>
  <c r="S16" i="13"/>
  <c r="J16" i="13"/>
  <c r="EH25" i="13" l="1"/>
  <c r="X9" i="9"/>
  <c r="J17" i="13"/>
  <c r="J26" i="13"/>
  <c r="S41" i="13"/>
  <c r="T41" i="13"/>
  <c r="J41" i="13"/>
  <c r="S36" i="13"/>
  <c r="J36" i="13"/>
  <c r="T36" i="13"/>
  <c r="S34" i="13"/>
  <c r="J34" i="13"/>
  <c r="T34" i="13"/>
  <c r="T25" i="13"/>
  <c r="S25" i="13"/>
  <c r="J25" i="13"/>
  <c r="J37" i="13"/>
  <c r="T37" i="13"/>
  <c r="S37" i="13"/>
  <c r="S35" i="13"/>
  <c r="J35" i="13"/>
  <c r="T35" i="13"/>
  <c r="S40" i="13"/>
  <c r="T40" i="13"/>
  <c r="J40" i="13"/>
  <c r="BQ22" i="13"/>
  <c r="BQ23" i="13" s="1"/>
  <c r="BQ33" i="13" s="1"/>
  <c r="BQ43" i="13" s="1"/>
  <c r="EH27" i="13"/>
  <c r="C23" i="4"/>
  <c r="F22" i="4"/>
  <c r="E8" i="4"/>
  <c r="AI23" i="13"/>
  <c r="AI33" i="13" s="1"/>
  <c r="AI43" i="13" s="1"/>
  <c r="J11" i="13"/>
  <c r="C22" i="4"/>
  <c r="T9" i="13"/>
  <c r="I31" i="8"/>
  <c r="J31" i="8" s="1"/>
  <c r="J32" i="8" s="1"/>
  <c r="J33" i="8" s="1"/>
  <c r="J34" i="8" s="1"/>
  <c r="J35" i="8" s="1"/>
  <c r="C21" i="4"/>
  <c r="EH22" i="13"/>
  <c r="T14" i="13"/>
  <c r="D23" i="4"/>
  <c r="D22" i="4"/>
  <c r="AH31" i="8"/>
  <c r="AI31" i="8" s="1"/>
  <c r="AJ31" i="8" s="1"/>
  <c r="AK31" i="8" s="1"/>
  <c r="J43" i="8" s="1"/>
  <c r="T38" i="13"/>
  <c r="J38" i="13"/>
  <c r="S38" i="13"/>
  <c r="AG7" i="8"/>
  <c r="AG8" i="8"/>
  <c r="K33" i="8"/>
  <c r="AJ25" i="8"/>
  <c r="AG30" i="8"/>
  <c r="AH30" i="8" s="1"/>
  <c r="AI30" i="8" s="1"/>
  <c r="AJ30" i="8" s="1"/>
  <c r="AK30" i="8" s="1"/>
  <c r="J42" i="8" s="1"/>
  <c r="AG25" i="8"/>
  <c r="AG29" i="8" s="1"/>
  <c r="AI25" i="8"/>
  <c r="E17" i="4"/>
  <c r="AI13" i="8" s="1"/>
  <c r="AI18" i="8" s="1"/>
  <c r="C17" i="4"/>
  <c r="AG13" i="8" s="1"/>
  <c r="AG18" i="8" s="1"/>
  <c r="H17" i="4"/>
  <c r="F17" i="4"/>
  <c r="AJ13" i="8" s="1"/>
  <c r="AJ18" i="8" s="1"/>
  <c r="AJ23" i="8" s="1"/>
  <c r="D17" i="4"/>
  <c r="AH13" i="8" s="1"/>
  <c r="AH18" i="8" s="1"/>
  <c r="S27" i="13"/>
  <c r="J27" i="13"/>
  <c r="T27" i="13"/>
  <c r="J39" i="13"/>
  <c r="S39" i="13"/>
  <c r="T39" i="13"/>
  <c r="K34" i="8"/>
  <c r="AH49" i="8"/>
  <c r="AI49" i="8" s="1"/>
  <c r="AJ49" i="8" s="1"/>
  <c r="AK49" i="8" s="1"/>
  <c r="J41" i="8" s="1"/>
  <c r="AH8" i="8"/>
  <c r="AH7" i="8"/>
  <c r="AI7" i="8" s="1"/>
  <c r="AJ7" i="8" s="1"/>
  <c r="CP16" i="12" s="1"/>
  <c r="CP24" i="12" s="1"/>
  <c r="AH32" i="8"/>
  <c r="AI32" i="8" s="1"/>
  <c r="AJ32" i="8" s="1"/>
  <c r="AK32" i="8" s="1"/>
  <c r="J44" i="8" s="1"/>
  <c r="AH25" i="8"/>
  <c r="AK25" i="8"/>
  <c r="S26" i="13"/>
  <c r="T28" i="13"/>
  <c r="S9" i="13"/>
  <c r="BI1" i="11"/>
  <c r="AW1" i="11"/>
  <c r="AK1" i="11"/>
  <c r="O2" i="4"/>
  <c r="Z1" i="8"/>
  <c r="AD1" i="8"/>
  <c r="J37" i="8"/>
  <c r="J59" i="8"/>
  <c r="M59" i="8" s="1"/>
  <c r="J64" i="8"/>
  <c r="M64" i="8" s="1"/>
  <c r="J69" i="8"/>
  <c r="M69" i="8" s="1"/>
  <c r="AA1" i="8"/>
  <c r="Y1" i="8"/>
  <c r="AA2" i="8"/>
  <c r="I9" i="9" s="1"/>
  <c r="M35" i="8"/>
  <c r="F15" i="4"/>
  <c r="E15" i="4"/>
  <c r="D15" i="4"/>
  <c r="C15" i="4"/>
  <c r="H15" i="4"/>
  <c r="EH43" i="13" l="1"/>
  <c r="H8" i="4"/>
  <c r="F29" i="8"/>
  <c r="Y5" i="9" s="1"/>
  <c r="U28" i="9" s="1"/>
  <c r="E24" i="4"/>
  <c r="F24" i="4"/>
  <c r="H22" i="4"/>
  <c r="EH33" i="13"/>
  <c r="AH29" i="8"/>
  <c r="EH23" i="13"/>
  <c r="C24" i="4"/>
  <c r="C25" i="4" s="1"/>
  <c r="H21" i="4"/>
  <c r="D24" i="4"/>
  <c r="D25" i="4" s="1"/>
  <c r="E25" i="4" s="1"/>
  <c r="H23" i="4"/>
  <c r="H24" i="4" s="1"/>
  <c r="J40" i="8"/>
  <c r="M40" i="8" s="1"/>
  <c r="D7" i="8" s="1"/>
  <c r="AG9" i="8"/>
  <c r="K31" i="8"/>
  <c r="K32" i="8"/>
  <c r="AK23" i="8"/>
  <c r="AK39" i="8" s="1"/>
  <c r="J68" i="8" s="1"/>
  <c r="AJ39" i="8"/>
  <c r="J63" i="8" s="1"/>
  <c r="AI29" i="8"/>
  <c r="AJ29" i="8" s="1"/>
  <c r="AK29" i="8" s="1"/>
  <c r="F37" i="8"/>
  <c r="E32" i="6"/>
  <c r="BT32" i="6" s="1"/>
  <c r="AC1" i="8"/>
  <c r="G21" i="4"/>
  <c r="AG11" i="8"/>
  <c r="AG16" i="8" s="1"/>
  <c r="AH11" i="8"/>
  <c r="AH16" i="8" s="1"/>
  <c r="AI11" i="8"/>
  <c r="AI16" i="8" s="1"/>
  <c r="AJ11" i="8"/>
  <c r="AJ16" i="8" s="1"/>
  <c r="AJ21" i="8" s="1"/>
  <c r="F25" i="4" l="1"/>
  <c r="F16" i="4"/>
  <c r="D16" i="4"/>
  <c r="H16" i="4"/>
  <c r="C16" i="4"/>
  <c r="E16" i="4"/>
  <c r="H10" i="4"/>
  <c r="G23" i="4"/>
  <c r="L31" i="8"/>
  <c r="J38" i="8"/>
  <c r="M37" i="8" s="1"/>
  <c r="D5" i="8" s="1"/>
  <c r="AH9" i="8"/>
  <c r="Q28" i="9"/>
  <c r="I28" i="9"/>
  <c r="AK21" i="8"/>
  <c r="AK37" i="8" s="1"/>
  <c r="J66" i="8" s="1"/>
  <c r="AJ37" i="8"/>
  <c r="J61" i="8" s="1"/>
  <c r="AI12" i="8" l="1"/>
  <c r="AI17" i="8" s="1"/>
  <c r="E18" i="4"/>
  <c r="G22" i="4"/>
  <c r="B12" i="4" s="1"/>
  <c r="H18" i="4"/>
  <c r="AJ12" i="8"/>
  <c r="AJ17" i="8" s="1"/>
  <c r="AJ22" i="8" s="1"/>
  <c r="F18" i="4"/>
  <c r="AL21" i="8"/>
  <c r="AL22" i="8"/>
  <c r="AG19" i="8"/>
  <c r="AG12" i="8"/>
  <c r="AG17" i="8" s="1"/>
  <c r="C18" i="4"/>
  <c r="AH12" i="8"/>
  <c r="AH17" i="8" s="1"/>
  <c r="D18" i="4"/>
  <c r="L32" i="8"/>
  <c r="AI9" i="8"/>
  <c r="AH19" i="8"/>
  <c r="AJ38" i="8" l="1"/>
  <c r="J62" i="8" s="1"/>
  <c r="M61" i="8" s="1"/>
  <c r="AK22" i="8"/>
  <c r="AK38" i="8" s="1"/>
  <c r="J67" i="8" s="1"/>
  <c r="M66" i="8" s="1"/>
  <c r="D19" i="4"/>
  <c r="AH10" i="8"/>
  <c r="AH14" i="8" s="1"/>
  <c r="C19" i="4"/>
  <c r="AG10" i="8"/>
  <c r="AG14" i="8" s="1"/>
  <c r="AG15" i="8" s="1"/>
  <c r="AG22" i="8"/>
  <c r="AG38" i="8" s="1"/>
  <c r="J48" i="8" s="1"/>
  <c r="AG34" i="8"/>
  <c r="AG44" i="8" s="1"/>
  <c r="AG35" i="8"/>
  <c r="AG46" i="8" s="1"/>
  <c r="BI23" i="11" s="1"/>
  <c r="J39" i="8"/>
  <c r="M39" i="8" s="1"/>
  <c r="D6" i="8" s="1"/>
  <c r="AG21" i="8"/>
  <c r="AG37" i="8" s="1"/>
  <c r="J47" i="8" s="1"/>
  <c r="AG23" i="8"/>
  <c r="AG39" i="8" s="1"/>
  <c r="J49" i="8" s="1"/>
  <c r="AG24" i="8"/>
  <c r="AG33" i="8" s="1"/>
  <c r="AG41" i="8"/>
  <c r="AG42" i="8" s="1"/>
  <c r="AL23" i="8"/>
  <c r="F19" i="4"/>
  <c r="AJ10" i="8"/>
  <c r="E19" i="4"/>
  <c r="AI10" i="8"/>
  <c r="AI14" i="8" s="1"/>
  <c r="L33" i="8"/>
  <c r="AJ9" i="8"/>
  <c r="AI19" i="8"/>
  <c r="AI41" i="8" s="1"/>
  <c r="AI42" i="8" s="1"/>
  <c r="AH21" i="8"/>
  <c r="AH37" i="8" s="1"/>
  <c r="J51" i="8" s="1"/>
  <c r="AH24" i="8"/>
  <c r="AH33" i="8" s="1"/>
  <c r="AH22" i="8"/>
  <c r="AH38" i="8" s="1"/>
  <c r="J52" i="8" s="1"/>
  <c r="AH34" i="8"/>
  <c r="AH44" i="8" s="1"/>
  <c r="AH51" i="8" s="1"/>
  <c r="AH35" i="8"/>
  <c r="AH46" i="8" s="1"/>
  <c r="BI25" i="11" s="1"/>
  <c r="AH41" i="8"/>
  <c r="AH42" i="8" s="1"/>
  <c r="AG51" i="8" l="1"/>
  <c r="J54" i="8"/>
  <c r="M47" i="8"/>
  <c r="AG52" i="8"/>
  <c r="J71" i="8" s="1"/>
  <c r="AG53" i="8"/>
  <c r="AG54" i="8"/>
  <c r="N31" i="8" s="1"/>
  <c r="AJ14" i="8"/>
  <c r="AJ56" i="8"/>
  <c r="O34" i="8" s="1"/>
  <c r="AK56" i="8"/>
  <c r="O35" i="8" s="1"/>
  <c r="AH15" i="8"/>
  <c r="AI15" i="8"/>
  <c r="AH23" i="8"/>
  <c r="AH39" i="8" s="1"/>
  <c r="J53" i="8" s="1"/>
  <c r="AK9" i="8"/>
  <c r="L34" i="8"/>
  <c r="L35" i="8" s="1"/>
  <c r="CP30" i="12"/>
  <c r="AJ36" i="8"/>
  <c r="AJ19" i="8"/>
  <c r="AJ41" i="8" s="1"/>
  <c r="AJ42" i="8" s="1"/>
  <c r="AH54" i="8"/>
  <c r="N32" i="8" s="1"/>
  <c r="AH52" i="8"/>
  <c r="J72" i="8" s="1"/>
  <c r="M72" i="8" s="1"/>
  <c r="AH53" i="8"/>
  <c r="M51" i="8"/>
  <c r="AI22" i="8"/>
  <c r="AI38" i="8" s="1"/>
  <c r="J57" i="8" s="1"/>
  <c r="AI34" i="8"/>
  <c r="AI44" i="8" s="1"/>
  <c r="AI51" i="8" s="1"/>
  <c r="AI35" i="8"/>
  <c r="AI46" i="8" s="1"/>
  <c r="BI27" i="11" s="1"/>
  <c r="AI21" i="8"/>
  <c r="AI37" i="8" s="1"/>
  <c r="J56" i="8" s="1"/>
  <c r="AI24" i="8"/>
  <c r="AI33" i="8" s="1"/>
  <c r="M71" i="8"/>
  <c r="M54" i="8" l="1"/>
  <c r="D11" i="8"/>
  <c r="AJ15" i="8"/>
  <c r="AI23" i="8"/>
  <c r="AI39" i="8" s="1"/>
  <c r="J58" i="8" s="1"/>
  <c r="D10" i="8" s="1"/>
  <c r="AJ35" i="8"/>
  <c r="AJ24" i="8"/>
  <c r="AJ33" i="8" s="1"/>
  <c r="AJ34" i="8"/>
  <c r="AJ44" i="8" s="1"/>
  <c r="AJ51" i="8" s="1"/>
  <c r="AK19" i="8"/>
  <c r="AK41" i="8" s="1"/>
  <c r="AK42" i="8" s="1"/>
  <c r="AI52" i="8"/>
  <c r="J73" i="8" s="1"/>
  <c r="M73" i="8" s="1"/>
  <c r="AI54" i="8"/>
  <c r="N33" i="8" s="1"/>
  <c r="AJ52" i="8"/>
  <c r="J74" i="8" s="1"/>
  <c r="M74" i="8" s="1"/>
  <c r="AJ54" i="8"/>
  <c r="N34" i="8" s="1"/>
  <c r="AI53" i="8"/>
  <c r="D9" i="8"/>
  <c r="AJ46" i="8" l="1"/>
  <c r="J76" i="8" s="1"/>
  <c r="M76" i="8" s="1"/>
  <c r="CP37" i="12"/>
  <c r="I14" i="8"/>
  <c r="M56" i="8"/>
  <c r="AK52" i="8"/>
  <c r="J75" i="8" s="1"/>
  <c r="M75" i="8" s="1"/>
  <c r="AJ53" i="8"/>
  <c r="AF53" i="8" s="1"/>
  <c r="AK24" i="8"/>
  <c r="AK33" i="8" s="1"/>
  <c r="AK34" i="8"/>
  <c r="AK44" i="8" s="1"/>
  <c r="AK51" i="8" s="1"/>
  <c r="AK54" i="8" s="1"/>
  <c r="N35" i="8" s="1"/>
  <c r="AK35" i="8"/>
  <c r="BI33" i="11" l="1"/>
  <c r="BI30" i="11"/>
  <c r="D8" i="8"/>
</calcChain>
</file>

<file path=xl/comments1.xml><?xml version="1.0" encoding="utf-8"?>
<comments xmlns="http://schemas.openxmlformats.org/spreadsheetml/2006/main">
  <authors>
    <author>Мартынов</author>
  </authors>
  <commentList>
    <comment ref="Y27" authorId="0">
      <text>
        <r>
          <rPr>
            <b/>
            <sz val="8"/>
            <color indexed="81"/>
            <rFont val="Tahoma"/>
            <family val="2"/>
            <charset val="204"/>
          </rPr>
          <t>ИПполит:</t>
        </r>
        <r>
          <rPr>
            <sz val="8"/>
            <color indexed="81"/>
            <rFont val="Tahoma"/>
            <family val="2"/>
            <charset val="204"/>
          </rPr>
          <t xml:space="preserve">
В помеченных ячейках размещены Примечания, которые Вы можете прочитать при наведении на ячейку.</t>
        </r>
      </text>
    </comment>
  </commentList>
</comments>
</file>

<file path=xl/comments10.xml><?xml version="1.0" encoding="utf-8"?>
<comments xmlns="http://schemas.openxmlformats.org/spreadsheetml/2006/main">
  <authors>
    <author>Ig</author>
    <author>КонсультантПлюс</author>
  </authors>
  <commentList>
    <comment ref="BR1" authorId="0">
      <text>
        <r>
          <rPr>
            <b/>
            <sz val="8"/>
            <color indexed="81"/>
            <rFont val="Tahoma"/>
            <family val="2"/>
            <charset val="204"/>
          </rPr>
          <t>Приказ № 58н:</t>
        </r>
        <r>
          <rPr>
            <sz val="8"/>
            <color indexed="81"/>
            <rFont val="Tahoma"/>
            <family val="2"/>
            <charset val="204"/>
          </rPr>
          <t xml:space="preserve">
В верхней части каждой страницы Декларации указываются идентификационный номер налогоплательщика (далее - ИНН).
Заполнение полей Декларации значениями текстовых, числовых, кодовых показателей осуществляется слева направо, начиная с первой (левой) ячейки.
</t>
        </r>
        <r>
          <rPr>
            <b/>
            <sz val="8"/>
            <color indexed="81"/>
            <rFont val="Tahoma"/>
            <family val="2"/>
            <charset val="204"/>
          </rPr>
          <t>Для индивидуального предпринимателя ИНН в соответствии со Свидетельством о постановке на учет в налоговом органе физического лица по месту жительства на территории Российской Федерации по форме N 12-2-4</t>
        </r>
        <r>
          <rPr>
            <sz val="8"/>
            <color indexed="81"/>
            <rFont val="Tahoma"/>
            <family val="2"/>
            <charset val="204"/>
          </rPr>
          <t>, утвержденной Приказом МНС России от 27 ноября 1998 г. N ГБ-3-12/309, или по форме N 09-2-2, утвержденной Приказом МНС России от 3 марта 2004 г. N БГ-3-09/178, или по форме N 2-1-Учет "Свидетельство о постановке на учет физического лица в налоговом органе на территории Российской Федерации", утвержденной Приказом ФНС России от 1 декабря 2006 г. N САЭ-3-09/826@.</t>
        </r>
      </text>
    </comment>
    <comment ref="CB1" authorId="1">
      <text>
        <r>
          <rPr>
            <b/>
            <sz val="8"/>
            <color indexed="81"/>
            <rFont val="Tahoma"/>
            <family val="2"/>
            <charset val="204"/>
          </rPr>
          <t>КонсультантПлюс:</t>
        </r>
        <r>
          <rPr>
            <sz val="8"/>
            <color indexed="81"/>
            <rFont val="Tahoma"/>
            <family val="2"/>
            <charset val="204"/>
          </rPr>
          <t xml:space="preserve">
Согласно приказу ФНС России от 24.01.2008 № ММ-3-13/20@, при представлении налоговой декларации ссылка на приказ, утверждающий форму налоговой декларации, не указывается.</t>
        </r>
      </text>
    </comment>
    <comment ref="BX4" authorId="0">
      <text>
        <r>
          <rPr>
            <b/>
            <sz val="8"/>
            <color indexed="81"/>
            <rFont val="Tahoma"/>
            <family val="2"/>
            <charset val="204"/>
          </rPr>
          <t>Приказ № 58н:</t>
        </r>
        <r>
          <rPr>
            <sz val="8"/>
            <color indexed="81"/>
            <rFont val="Tahoma"/>
            <family val="2"/>
            <charset val="204"/>
          </rPr>
          <t xml:space="preserve">
Страницы Декларации имеют сквозную нумерацию, начиная с титульного листа, вне зависимости от наличия (отсутствия) и количества заполняемых разделов. Порядковый номер страницы проставляется в определенном для нумерации поле.
Например, показатель "Номер страницы" (показатель "Стр."), имеющий три ячейки, записывается следующим образом: для первой страницы - 001, для второй - 002.</t>
        </r>
      </text>
    </comment>
    <comment ref="CI7" authorId="0">
      <text>
        <r>
          <rPr>
            <b/>
            <sz val="8"/>
            <color indexed="81"/>
            <rFont val="Tahoma"/>
            <family val="2"/>
            <charset val="204"/>
          </rPr>
          <t>ИПполит:</t>
        </r>
        <r>
          <rPr>
            <sz val="8"/>
            <color indexed="81"/>
            <rFont val="Tahoma"/>
            <family val="2"/>
            <charset val="204"/>
          </rPr>
          <t xml:space="preserve">
По ссылке под текстом Вы можете перейти к тексту Приказа Минфина РФ от от 22.06.2009 N 58н, которым утверждена Декларация и Порядок ее заполнения.
</t>
        </r>
        <r>
          <rPr>
            <b/>
            <sz val="8"/>
            <color indexed="81"/>
            <rFont val="Tahoma"/>
            <family val="2"/>
            <charset val="204"/>
          </rPr>
          <t>Приказ № 58н</t>
        </r>
        <r>
          <rPr>
            <sz val="8"/>
            <color indexed="81"/>
            <rFont val="Tahoma"/>
            <family val="2"/>
            <charset val="204"/>
          </rPr>
          <t xml:space="preserve">:
</t>
        </r>
        <r>
          <rPr>
            <b/>
            <sz val="8"/>
            <color indexed="81"/>
            <rFont val="Tahoma"/>
            <family val="2"/>
            <charset val="204"/>
          </rPr>
          <t>Не допускается скрепление листов Декларации</t>
        </r>
        <r>
          <rPr>
            <sz val="8"/>
            <color indexed="81"/>
            <rFont val="Tahoma"/>
            <family val="2"/>
            <charset val="204"/>
          </rPr>
          <t>, приводящее к порче бумажного носителя.</t>
        </r>
      </text>
    </comment>
    <comment ref="A9" authorId="0">
      <text>
        <r>
          <rPr>
            <b/>
            <sz val="8"/>
            <color indexed="81"/>
            <rFont val="Tahoma"/>
            <family val="2"/>
            <charset val="204"/>
          </rPr>
          <t>Приказ № 58н:</t>
        </r>
        <r>
          <rPr>
            <sz val="8"/>
            <color indexed="81"/>
            <rFont val="Tahoma"/>
            <family val="2"/>
            <charset val="204"/>
          </rPr>
          <t xml:space="preserve">
Налоговая декларация по налогу, уплачиваемому в связи с применением упрощенной системы налогообложения, заполняется налогоплательщиками, применяющими упрощенную систему налогообложения в соответствии с главой 26.2 Налогового кодекса Российской Федерации.
</t>
        </r>
        <r>
          <rPr>
            <b/>
            <sz val="8"/>
            <color indexed="81"/>
            <rFont val="Tahoma"/>
            <family val="2"/>
            <charset val="204"/>
          </rPr>
          <t>Декларация представляется по итогам налогового периода</t>
        </r>
        <r>
          <rPr>
            <sz val="8"/>
            <color indexed="81"/>
            <rFont val="Tahoma"/>
            <family val="2"/>
            <charset val="204"/>
          </rPr>
          <t xml:space="preserve">  индивидуальными предпринимателями - в налоговые органы по месту своего жительства </t>
        </r>
        <r>
          <rPr>
            <b/>
            <sz val="8"/>
            <color indexed="81"/>
            <rFont val="Tahoma"/>
            <family val="2"/>
            <charset val="204"/>
          </rPr>
          <t>не позднее 30 апреля года</t>
        </r>
        <r>
          <rPr>
            <sz val="8"/>
            <color indexed="81"/>
            <rFont val="Tahoma"/>
            <family val="2"/>
            <charset val="204"/>
          </rPr>
          <t xml:space="preserve">, следующего за истекшим налоговым периодом.
</t>
        </r>
        <r>
          <rPr>
            <b/>
            <sz val="8"/>
            <color indexed="81"/>
            <rFont val="Tahoma"/>
            <family val="2"/>
            <charset val="204"/>
          </rPr>
          <t>ИПполит</t>
        </r>
        <r>
          <rPr>
            <sz val="8"/>
            <color indexed="81"/>
            <rFont val="Tahoma"/>
            <family val="2"/>
            <charset val="204"/>
          </rPr>
          <t xml:space="preserve">: </t>
        </r>
        <r>
          <rPr>
            <i/>
            <sz val="8"/>
            <color indexed="81"/>
            <rFont val="Tahoma"/>
            <family val="2"/>
            <charset val="204"/>
          </rPr>
          <t>В нашем случае - за 2013 год не поздее 30 апреля 2014 года!</t>
        </r>
      </text>
    </comment>
    <comment ref="AD12" authorId="0">
      <text>
        <r>
          <rPr>
            <b/>
            <sz val="8"/>
            <color indexed="81"/>
            <rFont val="Tahoma"/>
            <family val="2"/>
            <charset val="204"/>
          </rPr>
          <t>Приказ № 58н:</t>
        </r>
        <r>
          <rPr>
            <sz val="8"/>
            <color indexed="81"/>
            <rFont val="Tahoma"/>
            <family val="2"/>
            <charset val="204"/>
          </rPr>
          <t xml:space="preserve">
Номер корректировки.
При представлении в налоговый орган первичной Декларации по реквизиту "Номер корректировки" проставляется "0--". При представлении уточненной Декларации указывается номер корректировки, отражающий, какая по счету уточненная Декларация представляется в налоговый орган (например, "1--", "2--" и т.д.).
При обнаружении налогоплательщиком в поданной им в налоговый орган Декларации факта неотражения или неполноты отражения сведений, а также ошибок, приводящих к занижению суммы налога, подлежащей уплате, налогоплательщик обязан внести необходимые изменения в Декларацию и представить в налоговый орган уточненную Декларацию в порядке, предусмотренном статьей 81 Кодекса.
При обнаружении налогоплательщиком в поданной им в налоговый орган Декларации недостоверных сведений, а также ошибок, не приводящих к занижению суммы налога, подлежащей уплате, налогоплательщик вправе внести необходимые изменения в Декларацию и представить в налоговый орган уточненную Декларацию в порядке, предусмотренном статьей 81 Кодекса.
Уточненная Декларация представляется в налоговый орган по форме, действовавшей в том налоговом периоде, за который вносятся соответствующие изменения. При перерасчете налоговой базы и суммы налога не учитываются результаты налоговых проверок, проведенных налоговым органом за тот налоговый период, по которому налогоплательщиком производится перерасчет налоговой базы и суммы налога</t>
        </r>
      </text>
    </comment>
    <comment ref="AV12" authorId="0">
      <text>
        <r>
          <rPr>
            <b/>
            <sz val="8"/>
            <color indexed="81"/>
            <rFont val="Tahoma"/>
            <family val="2"/>
            <charset val="204"/>
          </rPr>
          <t>Приказ № 58н:</t>
        </r>
        <r>
          <rPr>
            <sz val="8"/>
            <color indexed="81"/>
            <rFont val="Tahoma"/>
            <family val="2"/>
            <charset val="204"/>
          </rPr>
          <t xml:space="preserve">
Код налогового периода, за который представляется Декларация, в соответствии с Приложением N 1 к настоящему Порядку.
</t>
        </r>
        <r>
          <rPr>
            <b/>
            <sz val="8"/>
            <color indexed="81"/>
            <rFont val="Tahoma"/>
            <family val="2"/>
            <charset val="204"/>
          </rPr>
          <t>ИПполит</t>
        </r>
        <r>
          <rPr>
            <sz val="8"/>
            <color indexed="81"/>
            <rFont val="Tahoma"/>
            <family val="2"/>
            <charset val="204"/>
          </rPr>
          <t>:
По ссылке под текстом Вы можете перейти к этому Приложению.</t>
        </r>
      </text>
    </comment>
    <comment ref="E14" authorId="0">
      <text>
        <r>
          <rPr>
            <b/>
            <sz val="8"/>
            <color indexed="81"/>
            <rFont val="Tahoma"/>
            <family val="2"/>
            <charset val="204"/>
          </rPr>
          <t>Приказ № 58н:</t>
        </r>
        <r>
          <rPr>
            <sz val="8"/>
            <color indexed="81"/>
            <rFont val="Tahoma"/>
            <family val="2"/>
            <charset val="204"/>
          </rPr>
          <t xml:space="preserve">
Код налогового органа, в который представляется Декларация, согласно документам о постановке на учет в налоговом органе</t>
        </r>
      </text>
    </comment>
    <comment ref="BX14" authorId="0">
      <text>
        <r>
          <rPr>
            <b/>
            <sz val="8"/>
            <color indexed="81"/>
            <rFont val="Tahoma"/>
            <family val="2"/>
            <charset val="204"/>
          </rPr>
          <t>Приказ № 58н:</t>
        </r>
        <r>
          <rPr>
            <sz val="8"/>
            <color indexed="81"/>
            <rFont val="Tahoma"/>
            <family val="2"/>
            <charset val="204"/>
          </rPr>
          <t xml:space="preserve">
Код вида места представления Декларации налогоплательщиком в налоговый орган согласно Приложению N 2 к настоящему Порядку.
</t>
        </r>
        <r>
          <rPr>
            <b/>
            <sz val="8"/>
            <color indexed="81"/>
            <rFont val="Tahoma"/>
            <family val="2"/>
            <charset val="204"/>
          </rPr>
          <t>ИПполит</t>
        </r>
        <r>
          <rPr>
            <sz val="8"/>
            <color indexed="81"/>
            <rFont val="Tahoma"/>
            <family val="2"/>
            <charset val="204"/>
          </rPr>
          <t>:
По ссылке под текстом Вы можете перейти к этому Приложению.</t>
        </r>
      </text>
    </comment>
    <comment ref="A16" authorId="0">
      <text>
        <r>
          <rPr>
            <b/>
            <sz val="8"/>
            <color indexed="81"/>
            <rFont val="Tahoma"/>
            <family val="2"/>
            <charset val="204"/>
          </rPr>
          <t>Приказ № 58н:</t>
        </r>
        <r>
          <rPr>
            <sz val="8"/>
            <color indexed="81"/>
            <rFont val="Tahoma"/>
            <family val="2"/>
            <charset val="204"/>
          </rPr>
          <t xml:space="preserve">
В случае подачи Декларации индивидуальным предпринимателем - его фамилия, имя, отчество (полностью, без сокращений, в соответствии с документом, удостоверяющим личность). Отчество указывается при наличии.</t>
        </r>
      </text>
    </comment>
    <comment ref="A23" authorId="0">
      <text>
        <r>
          <rPr>
            <b/>
            <sz val="8"/>
            <color indexed="81"/>
            <rFont val="Tahoma"/>
            <family val="2"/>
            <charset val="204"/>
          </rPr>
          <t>Приказ № 58н:</t>
        </r>
        <r>
          <rPr>
            <sz val="8"/>
            <color indexed="81"/>
            <rFont val="Tahoma"/>
            <family val="2"/>
            <charset val="204"/>
          </rPr>
          <t xml:space="preserve">
Заполнение текстовых полей Декларации осуществляется заглавными печатными символами.
В случае отсутствия данных для заполнения показателя ставится прочерк. При этом прочерк представляет собой прямую линию, проведенную посередине ячеек по всей длине показателя или по правой части показателя при его неполном заполнении. Например: при указании ИНН организации "5024002119" в зоне из двенадцати ячеек показатель заполняется следующим образом: ИНН 5024002119--.
</t>
        </r>
        <r>
          <rPr>
            <b/>
            <sz val="8"/>
            <color indexed="81"/>
            <rFont val="Tahoma"/>
            <family val="2"/>
            <charset val="204"/>
          </rPr>
          <t>При распечатке на принтере</t>
        </r>
        <r>
          <rPr>
            <sz val="8"/>
            <color indexed="81"/>
            <rFont val="Tahoma"/>
            <family val="2"/>
            <charset val="204"/>
          </rPr>
          <t xml:space="preserve"> Декларации, заполненной машинным способом, </t>
        </r>
        <r>
          <rPr>
            <b/>
            <sz val="8"/>
            <color indexed="81"/>
            <rFont val="Tahoma"/>
            <family val="2"/>
            <charset val="204"/>
          </rPr>
          <t>допускается отсутствие обрамления ячеек и прочерков для незаполненных ячеек</t>
        </r>
        <r>
          <rPr>
            <sz val="8"/>
            <color indexed="81"/>
            <rFont val="Tahoma"/>
            <family val="2"/>
            <charset val="204"/>
          </rPr>
          <t xml:space="preserve">. Расположение и размеры зон значений показателей не должны изменяться. Печать знаков должна выполняться шрифтом Courier New высотой 16 - 18 пунктов.
</t>
        </r>
      </text>
    </comment>
    <comment ref="V25" authorId="0">
      <text>
        <r>
          <rPr>
            <b/>
            <sz val="8"/>
            <color indexed="81"/>
            <rFont val="Tahoma"/>
            <family val="2"/>
            <charset val="204"/>
          </rPr>
          <t>Приказ № 58н:</t>
        </r>
        <r>
          <rPr>
            <sz val="8"/>
            <color indexed="81"/>
            <rFont val="Tahoma"/>
            <family val="2"/>
            <charset val="204"/>
          </rPr>
          <t xml:space="preserve">
Код вида экономической деятельности согласно Общероссийскому классификатору видов экономической деятельности (ОКВЭД);</t>
        </r>
      </text>
    </comment>
    <comment ref="A31" authorId="0">
      <text>
        <r>
          <rPr>
            <b/>
            <sz val="8"/>
            <color indexed="81"/>
            <rFont val="Tahoma"/>
            <family val="2"/>
            <charset val="204"/>
          </rPr>
          <t>Приказ № 58н:</t>
        </r>
        <r>
          <rPr>
            <sz val="8"/>
            <color indexed="81"/>
            <rFont val="Tahoma"/>
            <family val="2"/>
            <charset val="204"/>
          </rPr>
          <t xml:space="preserve">
В разделе титульного листа "Достоверность и полноту сведений, указанных в настоящей декларации, подтверждаю" при представлении Декларации налогоплательщиком - индивидуальным предпринимателем </t>
        </r>
        <r>
          <rPr>
            <b/>
            <sz val="8"/>
            <color indexed="81"/>
            <rFont val="Tahoma"/>
            <family val="2"/>
            <charset val="204"/>
          </rPr>
          <t>проставляется только его личная подпись</t>
        </r>
        <r>
          <rPr>
            <sz val="8"/>
            <color indexed="81"/>
            <rFont val="Tahoma"/>
            <family val="2"/>
            <charset val="204"/>
          </rPr>
          <t xml:space="preserve"> в месте, отведенном для подписи, </t>
        </r>
        <r>
          <rPr>
            <b/>
            <sz val="8"/>
            <color indexed="81"/>
            <rFont val="Tahoma"/>
            <family val="2"/>
            <charset val="204"/>
          </rPr>
          <t>а также дата подписания</t>
        </r>
        <r>
          <rPr>
            <sz val="8"/>
            <color indexed="81"/>
            <rFont val="Tahoma"/>
            <family val="2"/>
            <charset val="204"/>
          </rPr>
          <t xml:space="preserve"> Декларации.</t>
        </r>
      </text>
    </comment>
    <comment ref="BK45" authorId="0">
      <text>
        <r>
          <rPr>
            <b/>
            <sz val="8"/>
            <color indexed="81"/>
            <rFont val="Tahoma"/>
            <family val="2"/>
            <charset val="204"/>
          </rPr>
          <t>Приказ № 58н:</t>
        </r>
        <r>
          <rPr>
            <sz val="8"/>
            <color indexed="81"/>
            <rFont val="Tahoma"/>
            <family val="2"/>
            <charset val="204"/>
          </rPr>
          <t xml:space="preserve">
Днем представления Декларации в налоговый орган считается:
- дата получения в налоговом органе при ее представлении лично или через представителя;
- дата отправки почтового отправления с описью вложения при ее отправке по почте;
- дата отправки по телекоммуникационным каналам, зафиксированная в подтверждении специализированного оператора связи, при ее передаче по телекоммуникационным каналам связи.</t>
        </r>
      </text>
    </comment>
  </commentList>
</comments>
</file>

<file path=xl/comments11.xml><?xml version="1.0" encoding="utf-8"?>
<comments xmlns="http://schemas.openxmlformats.org/spreadsheetml/2006/main">
  <authors>
    <author>Ig</author>
  </authors>
  <commentList>
    <comment ref="A13" authorId="0">
      <text>
        <r>
          <rPr>
            <b/>
            <sz val="8"/>
            <color indexed="81"/>
            <rFont val="Tahoma"/>
            <family val="2"/>
            <charset val="204"/>
          </rPr>
          <t>Приказ № 58н:</t>
        </r>
        <r>
          <rPr>
            <sz val="8"/>
            <color indexed="81"/>
            <rFont val="Tahoma"/>
            <family val="2"/>
            <charset val="204"/>
          </rPr>
          <t xml:space="preserve">
По коду строки 001 указывается объект налогообложения.
Налогоплательщики, объектом налогообложения у которых являются доходы, по данному коду строки указывают "1".</t>
        </r>
      </text>
    </comment>
    <comment ref="A16" authorId="0">
      <text>
        <r>
          <rPr>
            <b/>
            <sz val="8"/>
            <color indexed="81"/>
            <rFont val="Tahoma"/>
            <family val="2"/>
            <charset val="204"/>
          </rPr>
          <t>Приказ № 58н:</t>
        </r>
        <r>
          <rPr>
            <sz val="8"/>
            <color indexed="81"/>
            <rFont val="Tahoma"/>
            <family val="2"/>
            <charset val="204"/>
          </rPr>
          <t xml:space="preserve">
Показатель "Код по ОКАТО", под который отводится одиннадцать ячеек, отражается начиная с первой ячейки. Незаполненные ячейки (справа от значения кода) заполняются нулями. Например, для кода ОКАТО 12445698 в поле "Код по ОКАТО" записывается одиннадцатизначный код 12445698000.</t>
        </r>
      </text>
    </comment>
    <comment ref="BA16" authorId="0">
      <text>
        <r>
          <rPr>
            <b/>
            <sz val="8"/>
            <color indexed="81"/>
            <rFont val="Tahoma"/>
            <family val="2"/>
            <charset val="204"/>
          </rPr>
          <t>Приказ № 58н:</t>
        </r>
        <r>
          <rPr>
            <sz val="8"/>
            <color indexed="81"/>
            <rFont val="Tahoma"/>
            <family val="2"/>
            <charset val="204"/>
          </rPr>
          <t xml:space="preserve">
По коду строки 010 указывается код Общероссийского классификатора объектов административно-территориального деления ОК 019-95 по месту жительства индивидуального предпринимателя.</t>
        </r>
      </text>
    </comment>
    <comment ref="A18" authorId="0">
      <text>
        <r>
          <rPr>
            <b/>
            <sz val="8"/>
            <color indexed="81"/>
            <rFont val="Tahoma"/>
            <family val="2"/>
            <charset val="204"/>
          </rPr>
          <t>Ипполит</t>
        </r>
        <r>
          <rPr>
            <sz val="8"/>
            <color indexed="81"/>
            <rFont val="Tahoma"/>
            <family val="2"/>
            <charset val="204"/>
          </rPr>
          <t xml:space="preserve">: Смотрите по ссылке Приказ Минфина РФ от 21.12.2011 N 180н "Об утверждении Указаний о порядке применения бюджетной классификации Российской Федерации". </t>
        </r>
      </text>
    </comment>
    <comment ref="BA18" authorId="0">
      <text>
        <r>
          <rPr>
            <b/>
            <sz val="8"/>
            <color indexed="81"/>
            <rFont val="Tahoma"/>
            <family val="2"/>
            <charset val="204"/>
          </rPr>
          <t>Приказ № 58н:</t>
        </r>
        <r>
          <rPr>
            <sz val="8"/>
            <color indexed="81"/>
            <rFont val="Tahoma"/>
            <family val="2"/>
            <charset val="204"/>
          </rPr>
          <t xml:space="preserve">
По коду строки 020 указывается код бюджетной классификации Российской Федерации в соответствии с бюджетной классификацией, по которому подлежит зачислению сумма налога, уплачиваемого в связи с применением упрощенной системы налогообложения (по которому исчислена к уплате сумма авансовых платежей по налогу).</t>
        </r>
      </text>
    </comment>
    <comment ref="A20" authorId="0">
      <text>
        <r>
          <rPr>
            <b/>
            <sz val="8"/>
            <color indexed="81"/>
            <rFont val="Tahoma"/>
            <family val="2"/>
            <charset val="204"/>
          </rPr>
          <t xml:space="preserve">КонсультантПлюс: </t>
        </r>
        <r>
          <rPr>
            <sz val="8"/>
            <color indexed="81"/>
            <rFont val="Tahoma"/>
            <family val="2"/>
            <charset val="204"/>
          </rPr>
          <t>Консультация эксперта, 2010</t>
        </r>
      </text>
    </comment>
    <comment ref="BA23" authorId="0">
      <text>
        <r>
          <rPr>
            <b/>
            <sz val="8"/>
            <color indexed="81"/>
            <rFont val="Tahoma"/>
            <family val="2"/>
            <charset val="204"/>
          </rPr>
          <t>Приказ № 58н:</t>
        </r>
        <r>
          <rPr>
            <sz val="8"/>
            <color indexed="81"/>
            <rFont val="Tahoma"/>
            <family val="2"/>
            <charset val="204"/>
          </rPr>
          <t xml:space="preserve">
По коду строки 030 указывается сумма авансового платежа по налогу, уплачиваемому в связи с применением упрощенной системы налогообложения, исчисленная к уплате за первый квартал.</t>
        </r>
      </text>
    </comment>
    <comment ref="BI23" authorId="0">
      <text>
        <r>
          <rPr>
            <b/>
            <sz val="8"/>
            <color indexed="81"/>
            <rFont val="Tahoma"/>
            <family val="2"/>
            <charset val="204"/>
          </rPr>
          <t>Приказ № 58н:</t>
        </r>
        <r>
          <rPr>
            <sz val="8"/>
            <color indexed="81"/>
            <rFont val="Tahoma"/>
            <family val="2"/>
            <charset val="204"/>
          </rPr>
          <t xml:space="preserve">
Все значения стоимостных показателей указываются в полных рублях. Значения показателей менее 50 копеек отбрасываются, а 50 копеек и более округляются до полного рубля.</t>
        </r>
      </text>
    </comment>
    <comment ref="BA25" authorId="0">
      <text>
        <r>
          <rPr>
            <b/>
            <sz val="8"/>
            <color indexed="81"/>
            <rFont val="Tahoma"/>
            <family val="2"/>
            <charset val="204"/>
          </rPr>
          <t>Приказ № 58н:</t>
        </r>
        <r>
          <rPr>
            <sz val="8"/>
            <color indexed="81"/>
            <rFont val="Tahoma"/>
            <family val="2"/>
            <charset val="204"/>
          </rPr>
          <t xml:space="preserve">
По коду строки 040 указывается сумма авансового платежа по налогу, уплачиваемому в связи с применением упрощенной системы налогообложения, исчисленная к уплате за полугодие с учетом суммы авансового платежа, исчисленного за первый квартал.
</t>
        </r>
        <r>
          <rPr>
            <b/>
            <sz val="8"/>
            <color indexed="81"/>
            <rFont val="Tahoma"/>
            <family val="2"/>
            <charset val="204"/>
          </rPr>
          <t>ИПполит:</t>
        </r>
        <r>
          <rPr>
            <sz val="8"/>
            <color indexed="81"/>
            <rFont val="Tahoma"/>
            <family val="2"/>
            <charset val="204"/>
          </rPr>
          <t xml:space="preserve"> </t>
        </r>
        <r>
          <rPr>
            <i/>
            <sz val="8"/>
            <color indexed="81"/>
            <rFont val="Tahoma"/>
            <family val="2"/>
            <charset val="204"/>
          </rPr>
          <t>Другими словами - сумма наростающим итогом!</t>
        </r>
      </text>
    </comment>
    <comment ref="BA27" authorId="0">
      <text>
        <r>
          <rPr>
            <b/>
            <sz val="8"/>
            <color indexed="81"/>
            <rFont val="Tahoma"/>
            <family val="2"/>
            <charset val="204"/>
          </rPr>
          <t>ИПполит:</t>
        </r>
        <r>
          <rPr>
            <sz val="8"/>
            <color indexed="81"/>
            <rFont val="Tahoma"/>
            <family val="2"/>
            <charset val="204"/>
          </rPr>
          <t xml:space="preserve">
По коду строки 050 указывается сумма авансового платежа по налогу, уплачиваемому в связи с применением упрощенной системы налогообложения, исчисленная к уплате за девять месяцев с учетом суммы авансового платежа, исчисленного за полугодие.
</t>
        </r>
        <r>
          <rPr>
            <b/>
            <sz val="8"/>
            <color indexed="81"/>
            <rFont val="Tahoma"/>
            <family val="2"/>
            <charset val="204"/>
          </rPr>
          <t>ИПполит</t>
        </r>
        <r>
          <rPr>
            <sz val="8"/>
            <color indexed="81"/>
            <rFont val="Tahoma"/>
            <family val="2"/>
            <charset val="204"/>
          </rPr>
          <t xml:space="preserve">: </t>
        </r>
        <r>
          <rPr>
            <i/>
            <sz val="8"/>
            <color indexed="81"/>
            <rFont val="Tahoma"/>
            <family val="2"/>
            <charset val="204"/>
          </rPr>
          <t>Тоже (как строка 040) - наростающим итогом!</t>
        </r>
      </text>
    </comment>
    <comment ref="BC30" authorId="0">
      <text>
        <r>
          <rPr>
            <b/>
            <sz val="8"/>
            <color indexed="81"/>
            <rFont val="Tahoma"/>
            <family val="2"/>
            <charset val="204"/>
          </rPr>
          <t>Приказ № 58р:</t>
        </r>
        <r>
          <rPr>
            <sz val="8"/>
            <color indexed="81"/>
            <rFont val="Tahoma"/>
            <family val="2"/>
            <charset val="204"/>
          </rPr>
          <t xml:space="preserve">
По коду строки 060 указывается сумма налога, уплачиваемого в связи с применением упрощенной системы налогообложения, подлежащая уплате за налоговый период с учетом суммы авансового платежа, исчисленного за девять месяцев.
Налогоплательщики, объектом налогообложения у которых являются доходы, </t>
        </r>
        <r>
          <rPr>
            <b/>
            <sz val="8"/>
            <color indexed="81"/>
            <rFont val="Tahoma"/>
            <family val="2"/>
            <charset val="204"/>
          </rPr>
          <t>значение показателя</t>
        </r>
        <r>
          <rPr>
            <sz val="8"/>
            <color indexed="81"/>
            <rFont val="Tahoma"/>
            <family val="2"/>
            <charset val="204"/>
          </rPr>
          <t xml:space="preserve"> по данному коду строки </t>
        </r>
        <r>
          <rPr>
            <b/>
            <sz val="8"/>
            <color indexed="81"/>
            <rFont val="Tahoma"/>
            <family val="2"/>
            <charset val="204"/>
          </rPr>
          <t>определяют путем уменьшения суммы</t>
        </r>
        <r>
          <rPr>
            <sz val="8"/>
            <color indexed="81"/>
            <rFont val="Tahoma"/>
            <family val="2"/>
            <charset val="204"/>
          </rPr>
          <t xml:space="preserve"> исчисленного налога за налоговый период </t>
        </r>
        <r>
          <rPr>
            <b/>
            <sz val="8"/>
            <color indexed="81"/>
            <rFont val="Tahoma"/>
            <family val="2"/>
            <charset val="204"/>
          </rPr>
          <t>на сумму уплаченных (в пределах исчисленных сумм) за этот период страховых взносов</t>
        </r>
        <r>
          <rPr>
            <sz val="8"/>
            <color indexed="81"/>
            <rFont val="Tahoma"/>
            <family val="2"/>
            <charset val="204"/>
          </rPr>
          <t xml:space="preserve"> на обязательное пенсионное страхование, обязательное медицинское страхование и </t>
        </r>
        <r>
          <rPr>
            <b/>
            <sz val="8"/>
            <color indexed="81"/>
            <rFont val="Tahoma"/>
            <family val="2"/>
            <charset val="204"/>
          </rPr>
          <t>авансового платежа по налогу</t>
        </r>
        <r>
          <rPr>
            <sz val="8"/>
            <color indexed="81"/>
            <rFont val="Tahoma"/>
            <family val="2"/>
            <charset val="204"/>
          </rPr>
          <t>, исчисленную к уплате за девять месяцев.
Данный показатель указывается, если значение разницы между показателями по кодам строк 260, 280 и 050 больше или равно нулю.</t>
        </r>
      </text>
    </comment>
    <comment ref="BC33" authorId="0">
      <text>
        <r>
          <rPr>
            <b/>
            <sz val="8"/>
            <color indexed="81"/>
            <rFont val="Tahoma"/>
            <family val="2"/>
            <charset val="204"/>
          </rPr>
          <t>ИПполит:</t>
        </r>
        <r>
          <rPr>
            <sz val="8"/>
            <color indexed="81"/>
            <rFont val="Tahoma"/>
            <family val="2"/>
            <charset val="204"/>
          </rPr>
          <t xml:space="preserve">
По коду строки 070 указывается сумма налога, уплачиваемого в связи с применением упрощенной системы налогообложения, к уменьшению за налоговый период.
Налогоплательщики, объектом налогообложения у которых являются доходы, значение показателя по данному коду определяют как разность значений строки 050 и строки 260, за минусом значения по коду строки 280.
Данный показатель указывается, если значение разницы между показателями по кодам строк 260, 280 и 050 меньше нуля.
</t>
        </r>
      </text>
    </comment>
    <comment ref="A64" authorId="0">
      <text>
        <r>
          <rPr>
            <b/>
            <sz val="8"/>
            <color indexed="81"/>
            <rFont val="Tahoma"/>
            <family val="2"/>
            <charset val="204"/>
          </rPr>
          <t>Приказ № 58н:</t>
        </r>
        <r>
          <rPr>
            <sz val="8"/>
            <color indexed="81"/>
            <rFont val="Tahoma"/>
            <family val="2"/>
            <charset val="204"/>
          </rPr>
          <t xml:space="preserve">
Сведения, указанные в Разделе 1 Декларации, подтверждаются по строке "Достоверность и полноту сведений, указанных на данной странице, подтверждаю" подписью лица из числа лиц, указанных в пункте 3.4 настоящего Порядка, и проставляется дата подписания данного раздела.
</t>
        </r>
      </text>
    </comment>
  </commentList>
</comments>
</file>

<file path=xl/comments12.xml><?xml version="1.0" encoding="utf-8"?>
<comments xmlns="http://schemas.openxmlformats.org/spreadsheetml/2006/main">
  <authors>
    <author>Ig</author>
  </authors>
  <commentList>
    <comment ref="CC14" authorId="0">
      <text>
        <r>
          <rPr>
            <b/>
            <sz val="8"/>
            <color indexed="81"/>
            <rFont val="Tahoma"/>
            <family val="2"/>
            <charset val="204"/>
          </rPr>
          <t>Приказ № 58н:</t>
        </r>
        <r>
          <rPr>
            <sz val="8"/>
            <color indexed="81"/>
            <rFont val="Tahoma"/>
            <family val="2"/>
            <charset val="204"/>
          </rPr>
          <t xml:space="preserve">
По коду строки 201 указывается ставка налога, установленная пунктом 2 статьи 346.20 Кодекса </t>
        </r>
        <r>
          <rPr>
            <b/>
            <sz val="8"/>
            <color indexed="81"/>
            <rFont val="Tahoma"/>
            <family val="2"/>
            <charset val="204"/>
          </rPr>
          <t>в размере 6%</t>
        </r>
        <r>
          <rPr>
            <sz val="8"/>
            <color indexed="81"/>
            <rFont val="Tahoma"/>
            <family val="2"/>
            <charset val="204"/>
          </rPr>
          <t>, если объектом налогообложения являются доходы</t>
        </r>
      </text>
    </comment>
    <comment ref="CC16" authorId="0">
      <text>
        <r>
          <rPr>
            <b/>
            <sz val="8"/>
            <color indexed="81"/>
            <rFont val="Tahoma"/>
            <family val="2"/>
            <charset val="204"/>
          </rPr>
          <t>Приказ № 58н:</t>
        </r>
        <r>
          <rPr>
            <sz val="8"/>
            <color indexed="81"/>
            <rFont val="Tahoma"/>
            <family val="2"/>
            <charset val="204"/>
          </rPr>
          <t xml:space="preserve">
По коду строки 210 указывается сумма полученных налогоплательщиком доходов за налоговый период.
К таким доходам относятся:
доходы от реализации, определяемые в соответствии со статьей 249 Кодекса;
внереализационные доходы, определяемые в соответствии со статьей 250 Кодекса.
Не учитываются в составе доходов:
1) доходы, указанные в статье 251 Кодекса;
2) доходы организации, облагаемые налогом на прибыль организаций по налоговым ставкам, предусмотренным пунктами 3 и 4 статьи 284 Кодекса, в порядке, установленном главой 25 Кодекса;
3) доходы индивидуального предпринимателя, облагаемые налогом на доходы физических лиц по налоговым ставкам, предусмотренным пунктами 2, 4 и 5 статьи 224 Кодекса, в порядке, установленном главой 23 Кодекса.</t>
        </r>
      </text>
    </comment>
    <comment ref="CC18" authorId="0">
      <text>
        <r>
          <rPr>
            <b/>
            <sz val="8"/>
            <color indexed="81"/>
            <rFont val="Tahoma"/>
            <family val="2"/>
            <charset val="204"/>
          </rPr>
          <t>Приказ № 58н:</t>
        </r>
        <r>
          <rPr>
            <sz val="8"/>
            <color indexed="81"/>
            <rFont val="Tahoma"/>
            <family val="2"/>
            <charset val="204"/>
          </rPr>
          <t xml:space="preserve">
Налогоплательщики, объектом налогообложения у которых являются доходы, данную строку не заполняют.</t>
        </r>
      </text>
    </comment>
    <comment ref="CC21" authorId="0">
      <text>
        <r>
          <rPr>
            <b/>
            <sz val="8"/>
            <color indexed="81"/>
            <rFont val="Tahoma"/>
            <family val="2"/>
            <charset val="204"/>
          </rPr>
          <t>Приказ № 58н:</t>
        </r>
        <r>
          <rPr>
            <sz val="8"/>
            <color indexed="81"/>
            <rFont val="Tahoma"/>
            <family val="2"/>
            <charset val="204"/>
          </rPr>
          <t xml:space="preserve">
Налогоплательщики, объектом налогообложения у которых являются доходы, данную строку не заполняют.</t>
        </r>
      </text>
    </comment>
    <comment ref="CC24" authorId="0">
      <text>
        <r>
          <rPr>
            <b/>
            <sz val="8"/>
            <color indexed="81"/>
            <rFont val="Tahoma"/>
            <family val="2"/>
            <charset val="204"/>
          </rPr>
          <t>Приказ № 58н:</t>
        </r>
        <r>
          <rPr>
            <sz val="8"/>
            <color indexed="81"/>
            <rFont val="Tahoma"/>
            <family val="2"/>
            <charset val="204"/>
          </rPr>
          <t xml:space="preserve">
По коду строки 240 указывается налоговая база для исчисления налога за налоговый период.
Значение показателя по данному коду у налогоплательщиков, объектом налогообложения у которых являются доходы, соответствует значению показателя по коду строки 210.</t>
        </r>
      </text>
    </comment>
    <comment ref="CC27" authorId="0">
      <text>
        <r>
          <rPr>
            <b/>
            <sz val="8"/>
            <color indexed="81"/>
            <rFont val="Tahoma"/>
            <family val="2"/>
            <charset val="204"/>
          </rPr>
          <t>Приказ № 58н:</t>
        </r>
        <r>
          <rPr>
            <sz val="8"/>
            <color indexed="81"/>
            <rFont val="Tahoma"/>
            <family val="2"/>
            <charset val="204"/>
          </rPr>
          <t xml:space="preserve">
Налогоплательщики, объектом налогообложения у которых являются доходы, данную строку не заполняют.</t>
        </r>
      </text>
    </comment>
    <comment ref="CC30" authorId="0">
      <text>
        <r>
          <rPr>
            <b/>
            <sz val="8"/>
            <color indexed="81"/>
            <rFont val="Tahoma"/>
            <family val="2"/>
            <charset val="204"/>
          </rPr>
          <t>Приказ № 58н:</t>
        </r>
        <r>
          <rPr>
            <sz val="8"/>
            <color indexed="81"/>
            <rFont val="Tahoma"/>
            <family val="2"/>
            <charset val="204"/>
          </rPr>
          <t xml:space="preserve">
По коду строки 260 указывается сумма налога, исчисленная исходя из ставки налога и налоговой базы, определяемой нарастающим итогом с начала налогового периода до его окончания (значение показателя по коду строки 240, умноженное на значение показателя по коду строки 201 и деленное на 100).</t>
        </r>
      </text>
    </comment>
    <comment ref="CE33" authorId="0">
      <text>
        <r>
          <rPr>
            <b/>
            <sz val="8"/>
            <color indexed="81"/>
            <rFont val="Tahoma"/>
            <family val="2"/>
            <charset val="204"/>
          </rPr>
          <t>Приказ № 58н:</t>
        </r>
        <r>
          <rPr>
            <sz val="8"/>
            <color indexed="81"/>
            <rFont val="Tahoma"/>
            <family val="2"/>
            <charset val="204"/>
          </rPr>
          <t xml:space="preserve">
Налогоплательщики, объектом налогообложения у которых являются доходы, данную строку не заполняют.</t>
        </r>
      </text>
    </comment>
    <comment ref="CF37" authorId="0">
      <text>
        <r>
          <rPr>
            <b/>
            <sz val="8"/>
            <color indexed="81"/>
            <rFont val="Tahoma"/>
            <family val="2"/>
            <charset val="204"/>
          </rPr>
          <t>ИПполит:</t>
        </r>
        <r>
          <rPr>
            <sz val="8"/>
            <color indexed="81"/>
            <rFont val="Tahoma"/>
            <family val="2"/>
            <charset val="204"/>
          </rPr>
          <t xml:space="preserve">
По коду строки 280 налогоплательщиками (Индивидуальными предпринимателями, не производящих выплат и иных вознаграждений физическим лицам и уплачивающих страховые взносы в Пенсионный фонд Российской Федерации и фонды обязательного медицинского страхования в размере, определяемом исходя из стоимости страхового года), объектом налогообложения у которых являются доходы, указывается сумма уплаченных (в пределах исчисленных сумм) за налоговый период страховых взносов на обязательное пенсионное страхование, обязательное медицинское страхование.</t>
        </r>
      </text>
    </comment>
  </commentList>
</comments>
</file>

<file path=xl/comments13.xml><?xml version="1.0" encoding="utf-8"?>
<comments xmlns="http://schemas.openxmlformats.org/spreadsheetml/2006/main">
  <authors>
    <author>Мартынов</author>
  </authors>
  <commentList>
    <comment ref="A14" authorId="0">
      <text>
        <r>
          <rPr>
            <b/>
            <sz val="9"/>
            <color indexed="81"/>
            <rFont val="Tahoma"/>
            <family val="2"/>
            <charset val="204"/>
          </rPr>
          <t xml:space="preserve">ИП Мартынов:
</t>
        </r>
        <r>
          <rPr>
            <sz val="9"/>
            <color indexed="81"/>
            <rFont val="Tahoma"/>
            <family val="2"/>
            <charset val="204"/>
          </rPr>
          <t xml:space="preserve">
После оплаты счета </t>
        </r>
        <r>
          <rPr>
            <b/>
            <sz val="9"/>
            <color indexed="81"/>
            <rFont val="Tahoma"/>
            <family val="2"/>
            <charset val="204"/>
          </rPr>
          <t>не забудьте прислать на ippolite@byx.ru адрес Вашей электронной почты</t>
        </r>
        <r>
          <rPr>
            <sz val="9"/>
            <color indexed="81"/>
            <rFont val="Tahoma"/>
            <family val="2"/>
            <charset val="204"/>
          </rPr>
          <t>, на которую мы вышлем Вам полную версию Ипполита на 2013 год и будем регулярно рассылать Новости, комментарии, рекомендации по налогообложению ИП на упрощенной системе налогообложения.</t>
        </r>
      </text>
    </comment>
  </commentList>
</comments>
</file>

<file path=xl/comments2.xml><?xml version="1.0" encoding="utf-8"?>
<comments xmlns="http://schemas.openxmlformats.org/spreadsheetml/2006/main">
  <authors>
    <author>Ig</author>
  </authors>
  <commentList>
    <comment ref="A3" authorId="0">
      <text>
        <r>
          <rPr>
            <b/>
            <sz val="8"/>
            <color indexed="81"/>
            <rFont val="Tahoma"/>
            <family val="2"/>
            <charset val="204"/>
          </rPr>
          <t>ИПполит:</t>
        </r>
        <r>
          <rPr>
            <sz val="8"/>
            <color indexed="81"/>
            <rFont val="Tahoma"/>
            <family val="2"/>
            <charset val="204"/>
          </rPr>
          <t xml:space="preserve">
Для заполнения карточки Вам потребуются следующие документы:
1. Свидетельство о постановке на учёт в налоговом органе физического лица по месту жительства на территории Российской Федерации (</t>
        </r>
        <r>
          <rPr>
            <b/>
            <sz val="8"/>
            <color indexed="81"/>
            <rFont val="Tahoma"/>
            <family val="2"/>
            <charset val="204"/>
          </rPr>
          <t>ИНН</t>
        </r>
        <r>
          <rPr>
            <sz val="8"/>
            <color indexed="81"/>
            <rFont val="Tahoma"/>
            <family val="2"/>
            <charset val="204"/>
          </rPr>
          <t xml:space="preserve">)
2. Свидетельство о государственной регистрации физического лица в качестве индивидуального предпринимателя (форма № Р61001 </t>
        </r>
        <r>
          <rPr>
            <b/>
            <sz val="8"/>
            <color indexed="81"/>
            <rFont val="Tahoma"/>
            <family val="2"/>
            <charset val="204"/>
          </rPr>
          <t>ОГРНИП</t>
        </r>
        <r>
          <rPr>
            <sz val="8"/>
            <color indexed="81"/>
            <rFont val="Tahoma"/>
            <family val="2"/>
            <charset val="204"/>
          </rPr>
          <t>)
3. Уведомление о регистрации физического лица в территориальном органе Пенсионного фонда Российской Федерации по месту жительства (</t>
        </r>
        <r>
          <rPr>
            <b/>
            <sz val="8"/>
            <color indexed="81"/>
            <rFont val="Tahoma"/>
            <family val="2"/>
            <charset val="204"/>
          </rPr>
          <t>ПФР</t>
        </r>
        <r>
          <rPr>
            <sz val="8"/>
            <color indexed="81"/>
            <rFont val="Tahoma"/>
            <family val="2"/>
            <charset val="204"/>
          </rPr>
          <t>)
4. Уведомление о присвоении кодов Федеральной службы государственной статистики (</t>
        </r>
        <r>
          <rPr>
            <b/>
            <sz val="8"/>
            <color indexed="81"/>
            <rFont val="Tahoma"/>
            <family val="2"/>
            <charset val="204"/>
          </rPr>
          <t>Росстат</t>
        </r>
        <r>
          <rPr>
            <sz val="8"/>
            <color indexed="81"/>
            <rFont val="Tahoma"/>
            <family val="2"/>
            <charset val="204"/>
          </rPr>
          <t>)
5. Справка об открытии расчетного счета в банке (</t>
        </r>
        <r>
          <rPr>
            <b/>
            <sz val="8"/>
            <color indexed="81"/>
            <rFont val="Tahoma"/>
            <family val="2"/>
            <charset val="204"/>
          </rPr>
          <t>Счет</t>
        </r>
        <r>
          <rPr>
            <sz val="8"/>
            <color indexed="81"/>
            <rFont val="Tahoma"/>
            <family val="2"/>
            <charset val="204"/>
          </rPr>
          <t>)
6. Выписка из Единого государственного реестра индивидуальных предпринимателей (</t>
        </r>
        <r>
          <rPr>
            <b/>
            <sz val="8"/>
            <color indexed="81"/>
            <rFont val="Tahoma"/>
            <family val="2"/>
            <charset val="204"/>
          </rPr>
          <t>ЕГРИП</t>
        </r>
        <r>
          <rPr>
            <sz val="8"/>
            <color indexed="81"/>
            <rFont val="Tahoma"/>
            <family val="2"/>
            <charset val="204"/>
          </rPr>
          <t xml:space="preserve">)
7. Информационное письмо о подаче заявления о переходе на упрощенную систему налогообложения (форма № 26.2-7 </t>
        </r>
        <r>
          <rPr>
            <b/>
            <sz val="8"/>
            <color indexed="81"/>
            <rFont val="Tahoma"/>
            <family val="2"/>
            <charset val="204"/>
          </rPr>
          <t>УСН</t>
        </r>
        <r>
          <rPr>
            <sz val="8"/>
            <color indexed="81"/>
            <rFont val="Tahoma"/>
            <family val="2"/>
            <charset val="204"/>
          </rPr>
          <t>)
Кроме того у Вас дожны быть еще документы:</t>
        </r>
      </text>
    </comment>
    <comment ref="B13" authorId="0">
      <text>
        <r>
          <rPr>
            <sz val="8"/>
            <color indexed="81"/>
            <rFont val="Tahoma"/>
            <family val="2"/>
            <charset val="204"/>
          </rPr>
          <t xml:space="preserve">
Повторите ввод побуквенно заглавными буквами</t>
        </r>
      </text>
    </comment>
  </commentList>
</comments>
</file>

<file path=xl/comments3.xml><?xml version="1.0" encoding="utf-8"?>
<comments xmlns="http://schemas.openxmlformats.org/spreadsheetml/2006/main">
  <authors>
    <author>Ig</author>
  </authors>
  <commentList>
    <comment ref="B6" authorId="0">
      <text>
        <r>
          <rPr>
            <b/>
            <sz val="8"/>
            <color indexed="81"/>
            <rFont val="Tahoma"/>
            <family val="2"/>
            <charset val="204"/>
          </rPr>
          <t>ИПполит:</t>
        </r>
        <r>
          <rPr>
            <sz val="8"/>
            <color indexed="81"/>
            <rFont val="Tahoma"/>
            <family val="2"/>
            <charset val="204"/>
          </rPr>
          <t xml:space="preserve">
МРОТ - </t>
        </r>
        <r>
          <rPr>
            <b/>
            <sz val="8"/>
            <color indexed="81"/>
            <rFont val="Tahoma"/>
            <family val="2"/>
            <charset val="204"/>
          </rPr>
          <t>минимальный размер оплаты труда</t>
        </r>
        <r>
          <rPr>
            <sz val="8"/>
            <color indexed="81"/>
            <rFont val="Tahoma"/>
            <family val="2"/>
            <charset val="204"/>
          </rPr>
          <t>, установленный федеральным законом на начало финансового года (2013 год), за который уплачиваются страховые взносы.</t>
        </r>
      </text>
    </comment>
    <comment ref="C6" authorId="0">
      <text>
        <r>
          <rPr>
            <b/>
            <sz val="8"/>
            <color indexed="81"/>
            <rFont val="Tahoma"/>
            <family val="2"/>
            <charset val="204"/>
          </rPr>
          <t>212-ФЗ:</t>
        </r>
        <r>
          <rPr>
            <sz val="8"/>
            <color indexed="81"/>
            <rFont val="Tahoma"/>
            <family val="2"/>
            <charset val="204"/>
          </rPr>
          <t xml:space="preserve">
Плательщики страховых взносов (</t>
        </r>
        <r>
          <rPr>
            <b/>
            <sz val="8"/>
            <color indexed="81"/>
            <rFont val="Tahoma"/>
            <family val="2"/>
            <charset val="204"/>
          </rPr>
          <t>Индивидуальные предприниматели</t>
        </r>
        <r>
          <rPr>
            <sz val="8"/>
            <color indexed="81"/>
            <rFont val="Tahoma"/>
            <family val="2"/>
            <charset val="204"/>
          </rPr>
          <t xml:space="preserve">) </t>
        </r>
        <r>
          <rPr>
            <b/>
            <sz val="8"/>
            <color indexed="81"/>
            <rFont val="Tahoma"/>
            <family val="2"/>
            <charset val="204"/>
          </rPr>
          <t>уплачивают</t>
        </r>
        <r>
          <rPr>
            <sz val="8"/>
            <color indexed="81"/>
            <rFont val="Tahoma"/>
            <family val="2"/>
            <charset val="204"/>
          </rPr>
          <t xml:space="preserve"> соответствующие страховые взносы </t>
        </r>
        <r>
          <rPr>
            <b/>
            <sz val="8"/>
            <color indexed="81"/>
            <rFont val="Tahoma"/>
            <family val="2"/>
            <charset val="204"/>
          </rPr>
          <t>в Пенсионный фонд</t>
        </r>
        <r>
          <rPr>
            <sz val="8"/>
            <color indexed="81"/>
            <rFont val="Tahoma"/>
            <family val="2"/>
            <charset val="204"/>
          </rPr>
          <t xml:space="preserve"> Российской Федерации и </t>
        </r>
        <r>
          <rPr>
            <b/>
            <sz val="8"/>
            <color indexed="81"/>
            <rFont val="Tahoma"/>
            <family val="2"/>
            <charset val="204"/>
          </rPr>
          <t>Федеральный фонд обязательного медицинского страхования</t>
        </r>
        <r>
          <rPr>
            <sz val="8"/>
            <color indexed="81"/>
            <rFont val="Tahoma"/>
            <family val="2"/>
            <charset val="204"/>
          </rPr>
          <t xml:space="preserve"> в фиксированных размерах, определяемых:
</t>
        </r>
        <r>
          <rPr>
            <b/>
            <sz val="8"/>
            <color indexed="81"/>
            <rFont val="Tahoma"/>
            <family val="2"/>
            <charset val="204"/>
          </rPr>
          <t>ПФР</t>
        </r>
        <r>
          <rPr>
            <sz val="8"/>
            <color indexed="81"/>
            <rFont val="Tahoma"/>
            <family val="2"/>
            <charset val="204"/>
          </rPr>
          <t xml:space="preserve">: Фиксированный размер страхового взноса по обязательному пенсионному страхованию определяется как произведение </t>
        </r>
        <r>
          <rPr>
            <i/>
            <sz val="8"/>
            <color indexed="81"/>
            <rFont val="Tahoma"/>
            <family val="2"/>
            <charset val="204"/>
          </rPr>
          <t>двукратного</t>
        </r>
        <r>
          <rPr>
            <sz val="8"/>
            <color indexed="81"/>
            <rFont val="Tahoma"/>
            <family val="2"/>
            <charset val="204"/>
          </rPr>
          <t xml:space="preserve"> минимального размера оплаты труда, установленного федеральным законом на начало финансового года, за который уплачиваются страховые взносы, и тарифа страховых взносов в Пенсионный фонд Российской Федерации, увеличенное в 12 раз.
</t>
        </r>
        <r>
          <rPr>
            <b/>
            <sz val="8"/>
            <color indexed="81"/>
            <rFont val="Tahoma"/>
            <family val="2"/>
            <charset val="204"/>
          </rPr>
          <t>ФФОМС</t>
        </r>
        <r>
          <rPr>
            <sz val="8"/>
            <color indexed="81"/>
            <rFont val="Tahoma"/>
            <family val="2"/>
            <charset val="204"/>
          </rPr>
          <t>: Фиксированный размер страхового взноса по обязательному медицинскому страхованию определяется как произведение минимального размера оплаты труда, установленного федеральным законом на начало финансового года, за который уплачиваются страховые взносы, и тарифа страховых взносов в Федеральный фонд обязательного медицинского страхования, увеличенное в 12 раз.</t>
        </r>
      </text>
    </comment>
    <comment ref="E6" authorId="0">
      <text>
        <r>
          <rPr>
            <b/>
            <sz val="8"/>
            <color indexed="81"/>
            <rFont val="Tahoma"/>
            <family val="2"/>
            <charset val="204"/>
          </rPr>
          <t>212-ФЗ:</t>
        </r>
        <r>
          <rPr>
            <sz val="8"/>
            <color indexed="81"/>
            <rFont val="Tahoma"/>
            <family val="2"/>
            <charset val="204"/>
          </rPr>
          <t xml:space="preserve">
Тариф страхового взноса - размер страхового взноса на единицу измерения базы для начисления страховых взносов.
Применяются следующие тарифы страховых взносов:
- Пенсионный фонд Российской Федерации - </t>
        </r>
        <r>
          <rPr>
            <b/>
            <sz val="8"/>
            <color indexed="81"/>
            <rFont val="Tahoma"/>
            <family val="2"/>
            <charset val="204"/>
          </rPr>
          <t>26 процентов</t>
        </r>
        <r>
          <rPr>
            <sz val="8"/>
            <color indexed="81"/>
            <rFont val="Tahoma"/>
            <family val="2"/>
            <charset val="204"/>
          </rPr>
          <t xml:space="preserve">;
- Федеральный фонд обязательного медицинского страхования - с 1 января 2012 года - </t>
        </r>
        <r>
          <rPr>
            <b/>
            <sz val="8"/>
            <color indexed="81"/>
            <rFont val="Tahoma"/>
            <family val="2"/>
            <charset val="204"/>
          </rPr>
          <t>5,1 процента</t>
        </r>
      </text>
    </comment>
    <comment ref="F6" authorId="0">
      <text>
        <r>
          <rPr>
            <b/>
            <sz val="8"/>
            <color indexed="81"/>
            <rFont val="Tahoma"/>
            <family val="2"/>
            <charset val="204"/>
          </rPr>
          <t>212-ФЗ:</t>
        </r>
        <r>
          <rPr>
            <sz val="8"/>
            <color indexed="81"/>
            <rFont val="Tahoma"/>
            <family val="2"/>
            <charset val="204"/>
          </rPr>
          <t xml:space="preserve">
Календарным месяцем начала деятельности признается:
для индивидуального предпринимателя - календарный </t>
        </r>
        <r>
          <rPr>
            <b/>
            <sz val="8"/>
            <color indexed="81"/>
            <rFont val="Tahoma"/>
            <family val="2"/>
            <charset val="204"/>
          </rPr>
          <t>месяц, в котором произведена его государственная регистрация</t>
        </r>
        <r>
          <rPr>
            <sz val="8"/>
            <color indexed="81"/>
            <rFont val="Tahoma"/>
            <family val="2"/>
            <charset val="204"/>
          </rPr>
          <t xml:space="preserve"> в качестве индивидуального предпринимателя.</t>
        </r>
      </text>
    </comment>
    <comment ref="G6" authorId="0">
      <text>
        <r>
          <rPr>
            <b/>
            <sz val="8"/>
            <color indexed="81"/>
            <rFont val="Tahoma"/>
            <family val="2"/>
            <charset val="204"/>
          </rPr>
          <t>212-ФЗ:</t>
        </r>
        <r>
          <rPr>
            <sz val="8"/>
            <color indexed="81"/>
            <rFont val="Tahoma"/>
            <family val="2"/>
            <charset val="204"/>
          </rPr>
          <t xml:space="preserve">
Если плательщики страховых взносов </t>
        </r>
        <r>
          <rPr>
            <b/>
            <sz val="8"/>
            <color indexed="81"/>
            <rFont val="Tahoma"/>
            <family val="2"/>
            <charset val="204"/>
          </rPr>
          <t>начинают</t>
        </r>
        <r>
          <rPr>
            <sz val="8"/>
            <color indexed="81"/>
            <rFont val="Tahoma"/>
            <family val="2"/>
            <charset val="204"/>
          </rPr>
          <t xml:space="preserve"> осуществлять предпринимательскую либо иную профессиональную деятельность </t>
        </r>
        <r>
          <rPr>
            <b/>
            <sz val="8"/>
            <color indexed="81"/>
            <rFont val="Tahoma"/>
            <family val="2"/>
            <charset val="204"/>
          </rPr>
          <t>после начала очередного расчетного периода</t>
        </r>
        <r>
          <rPr>
            <sz val="8"/>
            <color indexed="81"/>
            <rFont val="Tahoma"/>
            <family val="2"/>
            <charset val="204"/>
          </rPr>
          <t xml:space="preserve">, фиксированный размер страховых взносов, подлежащих уплате ими за этот расчетный период, </t>
        </r>
        <r>
          <rPr>
            <b/>
            <sz val="8"/>
            <color indexed="81"/>
            <rFont val="Tahoma"/>
            <family val="2"/>
            <charset val="204"/>
          </rPr>
          <t>определяется пропорционально количеству календарных месяцев начиная с календарного месяца начала деятельности</t>
        </r>
        <r>
          <rPr>
            <sz val="8"/>
            <color indexed="81"/>
            <rFont val="Tahoma"/>
            <family val="2"/>
            <charset val="204"/>
          </rPr>
          <t xml:space="preserve">. 
</t>
        </r>
        <r>
          <rPr>
            <b/>
            <sz val="8"/>
            <color indexed="81"/>
            <rFont val="Tahoma"/>
            <family val="2"/>
            <charset val="204"/>
          </rPr>
          <t>За неполный месяц</t>
        </r>
        <r>
          <rPr>
            <sz val="8"/>
            <color indexed="81"/>
            <rFont val="Tahoma"/>
            <family val="2"/>
            <charset val="204"/>
          </rPr>
          <t xml:space="preserve"> деятельности фиксированный размер страховых взносов определяется </t>
        </r>
        <r>
          <rPr>
            <b/>
            <sz val="8"/>
            <color indexed="81"/>
            <rFont val="Tahoma"/>
            <family val="2"/>
            <charset val="204"/>
          </rPr>
          <t>пропорционально количеству календарных дней этого месяца</t>
        </r>
        <r>
          <rPr>
            <sz val="8"/>
            <color indexed="81"/>
            <rFont val="Tahoma"/>
            <family val="2"/>
            <charset val="204"/>
          </rPr>
          <t>.</t>
        </r>
      </text>
    </comment>
    <comment ref="C7" authorId="0">
      <text>
        <r>
          <rPr>
            <b/>
            <sz val="8"/>
            <color indexed="81"/>
            <rFont val="Tahoma"/>
            <family val="2"/>
            <charset val="204"/>
          </rPr>
          <t>ИПполит:</t>
        </r>
        <r>
          <rPr>
            <sz val="8"/>
            <color indexed="81"/>
            <rFont val="Tahoma"/>
            <family val="2"/>
            <charset val="204"/>
          </rPr>
          <t xml:space="preserve">
Пенсионный фонд Российской Федерации</t>
        </r>
      </text>
    </comment>
    <comment ref="D7" authorId="0">
      <text>
        <r>
          <rPr>
            <sz val="8"/>
            <color indexed="81"/>
            <rFont val="Tahoma"/>
            <family val="2"/>
            <charset val="204"/>
          </rPr>
          <t xml:space="preserve">
Страховая часть трудовой пенсии </t>
        </r>
      </text>
    </comment>
    <comment ref="E7" authorId="0">
      <text>
        <r>
          <rPr>
            <b/>
            <sz val="8"/>
            <color indexed="81"/>
            <rFont val="Tahoma"/>
            <family val="2"/>
            <charset val="204"/>
          </rPr>
          <t>167-ФЗ:</t>
        </r>
        <r>
          <rPr>
            <sz val="8"/>
            <color indexed="81"/>
            <rFont val="Tahoma"/>
            <family val="2"/>
            <charset val="204"/>
          </rPr>
          <t xml:space="preserve">
На финансирование страховой части трудовой пенсии:
для лиц 1966 года рождения и старше: 26 процентов 
для лиц 1967 года рождения и моложе: 20 процентов</t>
        </r>
      </text>
    </comment>
    <comment ref="D8" authorId="0">
      <text>
        <r>
          <rPr>
            <sz val="8"/>
            <color indexed="81"/>
            <rFont val="Tahoma"/>
            <family val="2"/>
            <charset val="204"/>
          </rPr>
          <t xml:space="preserve">
Накопительная часть трудовой пенсии </t>
        </r>
      </text>
    </comment>
    <comment ref="E8" authorId="0">
      <text>
        <r>
          <rPr>
            <b/>
            <sz val="8"/>
            <color indexed="81"/>
            <rFont val="Tahoma"/>
            <family val="2"/>
            <charset val="204"/>
          </rPr>
          <t>167-ФЗ</t>
        </r>
        <r>
          <rPr>
            <sz val="8"/>
            <color indexed="81"/>
            <rFont val="Tahoma"/>
            <family val="2"/>
            <charset val="204"/>
          </rPr>
          <t>:
На финансирование накопительной части трудовой пенсии:
для лиц 1966 года рождения и старше: 0 процентов 
для лиц 1967 года рождения и моложе: 6 процентов</t>
        </r>
      </text>
    </comment>
    <comment ref="C9" authorId="0">
      <text>
        <r>
          <rPr>
            <b/>
            <sz val="8"/>
            <color indexed="81"/>
            <rFont val="Tahoma"/>
            <family val="2"/>
            <charset val="204"/>
          </rPr>
          <t>ИПполит:</t>
        </r>
        <r>
          <rPr>
            <sz val="8"/>
            <color indexed="81"/>
            <rFont val="Tahoma"/>
            <family val="2"/>
            <charset val="204"/>
          </rPr>
          <t xml:space="preserve">
Федеральный фонд обязательного медицинского страхования</t>
        </r>
      </text>
    </comment>
  </commentList>
</comments>
</file>

<file path=xl/comments4.xml><?xml version="1.0" encoding="utf-8"?>
<comments xmlns="http://schemas.openxmlformats.org/spreadsheetml/2006/main">
  <authors>
    <author>Ig</author>
  </authors>
  <commentList>
    <comment ref="A7" authorId="0">
      <text>
        <r>
          <rPr>
            <b/>
            <sz val="8"/>
            <color indexed="81"/>
            <rFont val="Tahoma"/>
            <family val="2"/>
            <charset val="204"/>
          </rPr>
          <t>Приказ № 135н:</t>
        </r>
        <r>
          <rPr>
            <sz val="8"/>
            <color indexed="81"/>
            <rFont val="Tahoma"/>
            <family val="2"/>
            <charset val="204"/>
          </rPr>
          <t xml:space="preserve">
Индивидуальные предприниматели, применяющие упрощенную систему налогообложения, </t>
        </r>
        <r>
          <rPr>
            <b/>
            <sz val="8"/>
            <color indexed="81"/>
            <rFont val="Tahoma"/>
            <family val="2"/>
            <charset val="204"/>
          </rPr>
          <t>ведут Книгу учета доходов и расходов индивидуальных предпринимателей</t>
        </r>
        <r>
          <rPr>
            <sz val="8"/>
            <color indexed="81"/>
            <rFont val="Tahoma"/>
            <family val="2"/>
            <charset val="204"/>
          </rPr>
          <t xml:space="preserve">, применяющих упрощенную систему налогообложения, в которой в хронологической последовательности на основе первичных документов позиционным способом отражают все хозяйственные операции за отчетный (налоговый) период.
Книга учета доходов и расходов может вестись как на бумажных носителях, так и в электронном виде. При ведении Книги учета доходов и расходов в электронном виде налогоплательщики </t>
        </r>
        <r>
          <rPr>
            <b/>
            <sz val="8"/>
            <color indexed="81"/>
            <rFont val="Tahoma"/>
            <family val="2"/>
            <charset val="204"/>
          </rPr>
          <t>обязаны</t>
        </r>
        <r>
          <rPr>
            <sz val="8"/>
            <color indexed="81"/>
            <rFont val="Tahoma"/>
            <family val="2"/>
            <charset val="204"/>
          </rPr>
          <t xml:space="preserve"> по окончании отчетного (налогового) периода </t>
        </r>
        <r>
          <rPr>
            <b/>
            <sz val="8"/>
            <color indexed="81"/>
            <rFont val="Tahoma"/>
            <family val="2"/>
            <charset val="204"/>
          </rPr>
          <t>вывести ее на бумажные носители</t>
        </r>
        <r>
          <rPr>
            <sz val="8"/>
            <color indexed="81"/>
            <rFont val="Tahoma"/>
            <family val="2"/>
            <charset val="204"/>
          </rPr>
          <t>. На каждый очередной налоговый период открывается новая Книга учета доходов и расходов.</t>
        </r>
      </text>
    </comment>
  </commentList>
</comments>
</file>

<file path=xl/comments5.xml><?xml version="1.0" encoding="utf-8"?>
<comments xmlns="http://schemas.openxmlformats.org/spreadsheetml/2006/main">
  <authors>
    <author>Ig</author>
  </authors>
  <commentList>
    <comment ref="A5" authorId="0">
      <text>
        <r>
          <rPr>
            <sz val="8"/>
            <color indexed="81"/>
            <rFont val="Tahoma"/>
            <family val="2"/>
            <charset val="204"/>
          </rPr>
          <t>В графе 1 указывается порядковый номер регистрируемой операции.</t>
        </r>
      </text>
    </comment>
    <comment ref="F5" authorId="0">
      <text>
        <r>
          <rPr>
            <sz val="8"/>
            <color indexed="81"/>
            <rFont val="Tahoma"/>
            <family val="2"/>
            <charset val="204"/>
          </rPr>
          <t xml:space="preserve">
В графе 2 указывается дата и номер первичного документа, на основании которого осуществлена регистрируемая операция.</t>
        </r>
      </text>
    </comment>
    <comment ref="T5" authorId="0">
      <text>
        <r>
          <rPr>
            <sz val="8"/>
            <color indexed="81"/>
            <rFont val="Tahoma"/>
            <family val="2"/>
            <charset val="204"/>
          </rPr>
          <t xml:space="preserve">
В графе 3 указывается содержание регистрируемой операции.</t>
        </r>
      </text>
    </comment>
    <comment ref="BP5" authorId="0">
      <text>
        <r>
          <rPr>
            <sz val="8"/>
            <color indexed="81"/>
            <rFont val="Tahoma"/>
            <family val="2"/>
            <charset val="204"/>
          </rPr>
          <t>В графе 4 согласно пункту 1 статьи 346.15 Кодекса отражаются доходы.
К таким доходам относятся:
доходы от реализации, определяемые в соответствии со статьей 249 Кодекса;
внереализационные доходы, определяемые в соответствии со статьей 250 Кодекса.
Не учитываются в составе доходов:
1) доходы, указанные в статье 251 Кодекса;
2) доходы организации, облагаемые налогом на прибыль организаций по налоговым ставкам, предусмотренным пунктами 3 и 4 статьи 284 Кодекса, в порядке, установленном главой 25 Кодекса;
3) доходы индивидуального предпринимателя, облагаемые налогом на доходы физических лиц по налоговым ставкам, предусмотренным пунктами 2, 4 и 5 статьи 224 Кодекса, в порядке, установленном главой 23 Кодекса.</t>
        </r>
      </text>
    </comment>
    <comment ref="CI5" authorId="0">
      <text>
        <r>
          <rPr>
            <sz val="8"/>
            <color indexed="81"/>
            <rFont val="Tahoma"/>
            <family val="2"/>
            <charset val="204"/>
          </rPr>
          <t xml:space="preserve">
</t>
        </r>
        <r>
          <rPr>
            <b/>
            <sz val="8"/>
            <color indexed="81"/>
            <rFont val="Tahoma"/>
            <family val="2"/>
            <charset val="204"/>
          </rPr>
          <t>Налогоплательщик</t>
        </r>
        <r>
          <rPr>
            <sz val="8"/>
            <color indexed="81"/>
            <rFont val="Tahoma"/>
            <family val="2"/>
            <charset val="204"/>
          </rPr>
          <t xml:space="preserve">, применяющий упрощенную систему налогообложения </t>
        </r>
        <r>
          <rPr>
            <b/>
            <sz val="8"/>
            <color indexed="81"/>
            <rFont val="Tahoma"/>
            <family val="2"/>
            <charset val="204"/>
          </rPr>
          <t>с объектом налогообложения в виде доходов, в графе 5 отражает</t>
        </r>
        <r>
          <rPr>
            <sz val="8"/>
            <color indexed="81"/>
            <rFont val="Tahoma"/>
            <family val="2"/>
            <charset val="204"/>
          </rPr>
          <t xml:space="preserve">:
- фактически осуществленные расходы, предусмотренные условиями получения выплат на содействие самозанятости безработных граждан и стимулирование создания безработными гражданами, открывшими собственное дело, дополнительных рабочих мест для трудоустройства безработных граждан за счет средств бюджетов бюджетной системы Российской Федерации в соответствии с программами, утверждаемыми соответствующими органами государственной власти;
- фактически осуществленные расходы за счет средств финансовой поддержки в виде субсидий, полученных в соответствии с Федеральным законом от 24 июля 2007 г. N 209-ФЗ "О развитии малого и среднего предпринимательства в Российской Федерации" (Собрание законодательства Российской Федерации, 2007, N 31, ст. 4006).
Указанные расходы отражаются в порядке, установленном пунктом 1 статьи 346.17 Кодекса.
Налогоплательщик, применяющий упрощенную систему налогообложения с объектом налогообложения в виде доходов, вправе также, </t>
        </r>
        <r>
          <rPr>
            <b/>
            <sz val="8"/>
            <color indexed="81"/>
            <rFont val="Tahoma"/>
            <family val="2"/>
            <charset val="204"/>
          </rPr>
          <t>по своему усмотрению, отражать в графе 5 иные расходы</t>
        </r>
        <r>
          <rPr>
            <sz val="8"/>
            <color indexed="81"/>
            <rFont val="Tahoma"/>
            <family val="2"/>
            <charset val="204"/>
          </rPr>
          <t xml:space="preserve">, связанные с получением доходов, налогообложение которых осуществляется в соответствии с упрощенной системой налогообложения.
</t>
        </r>
      </text>
    </comment>
  </commentList>
</comments>
</file>

<file path=xl/comments6.xml><?xml version="1.0" encoding="utf-8"?>
<comments xmlns="http://schemas.openxmlformats.org/spreadsheetml/2006/main">
  <authors>
    <author>Ig</author>
  </authors>
  <commentList>
    <comment ref="DA36" authorId="0">
      <text>
        <r>
          <rPr>
            <b/>
            <sz val="8"/>
            <color indexed="81"/>
            <rFont val="Tahoma"/>
            <family val="2"/>
            <charset val="204"/>
          </rPr>
          <t>Приказ № 135н:</t>
        </r>
        <r>
          <rPr>
            <sz val="8"/>
            <color indexed="81"/>
            <rFont val="Tahoma"/>
            <family val="2"/>
            <charset val="204"/>
          </rPr>
          <t xml:space="preserve">
Книга учета доходов и расходов должна быть прошнурована и пронумерована.
На последней странице пронумерованной и прошнурованной налогоплательщиком Книги учета доходов и расходов, которая велась в электронном виде и выведена по окончании налогового периода на бумажные носители, указывается количество содержащихся в ней страниц, которое подтверждается подписью индивидуального предпринимателя и скрепляется печатью индивидуального предпринимателя - при ее наличии.</t>
        </r>
      </text>
    </comment>
    <comment ref="A38" authorId="0">
      <text>
        <r>
          <rPr>
            <b/>
            <sz val="8"/>
            <color indexed="81"/>
            <rFont val="Tahoma"/>
            <family val="2"/>
            <charset val="204"/>
          </rPr>
          <t>Приказ № 135н:</t>
        </r>
        <r>
          <rPr>
            <sz val="8"/>
            <color indexed="81"/>
            <rFont val="Tahoma"/>
            <family val="2"/>
            <charset val="204"/>
          </rPr>
          <t xml:space="preserve">
Справочная часть раздела I заполняется налогоплательщиком, выбравшим в качестве объекта налогообложения "доходы, уменьшенные на величину расходов".
</t>
        </r>
        <r>
          <rPr>
            <b/>
            <sz val="8"/>
            <color indexed="81"/>
            <rFont val="Tahoma"/>
            <family val="2"/>
            <charset val="204"/>
          </rPr>
          <t>Ипполит</t>
        </r>
        <r>
          <rPr>
            <sz val="8"/>
            <color indexed="81"/>
            <rFont val="Tahoma"/>
            <family val="2"/>
            <charset val="204"/>
          </rPr>
          <t xml:space="preserve">: </t>
        </r>
        <r>
          <rPr>
            <i/>
            <sz val="8"/>
            <color indexed="81"/>
            <rFont val="Tahoma"/>
            <family val="2"/>
            <charset val="204"/>
          </rPr>
          <t>Мы ее заполнять не будем )</t>
        </r>
      </text>
    </comment>
  </commentList>
</comments>
</file>

<file path=xl/comments7.xml><?xml version="1.0" encoding="utf-8"?>
<comments xmlns="http://schemas.openxmlformats.org/spreadsheetml/2006/main">
  <authors>
    <author>Ig</author>
  </authors>
  <commentList>
    <comment ref="AI7" authorId="0">
      <text>
        <r>
          <rPr>
            <b/>
            <sz val="8"/>
            <color indexed="81"/>
            <rFont val="Tahoma"/>
            <family val="2"/>
            <charset val="204"/>
          </rPr>
          <t>ИПполит:</t>
        </r>
        <r>
          <rPr>
            <sz val="8"/>
            <color indexed="81"/>
            <rFont val="Tahoma"/>
            <family val="2"/>
            <charset val="204"/>
          </rPr>
          <t xml:space="preserve">
Индивидуальные предприниматели, не производящие выплаты и иные вознаграждения физическим лицам, отражают в данной графе уплаченные страховые взносы в Пенсионный фонд Российской Федерации в размере, определяемом исходя из стоимости страхового года.</t>
        </r>
      </text>
    </comment>
    <comment ref="BQ7" authorId="0">
      <text>
        <r>
          <rPr>
            <b/>
            <sz val="8"/>
            <color indexed="81"/>
            <rFont val="Tahoma"/>
            <family val="2"/>
            <charset val="204"/>
          </rPr>
          <t>ИПполит:</t>
        </r>
        <r>
          <rPr>
            <sz val="8"/>
            <color indexed="81"/>
            <rFont val="Tahoma"/>
            <family val="2"/>
            <charset val="204"/>
          </rPr>
          <t xml:space="preserve">
Индивидуальные предприниматели, не производящие выплаты и иные вознаграждения физическим лицам, отражают в данной графе уплаченные страховые взносы в Федеральный фонд обязательного медицинского страхования в размере, определяемом исходя из стоимости страхового года.
</t>
        </r>
      </text>
    </comment>
  </commentList>
</comments>
</file>

<file path=xl/comments8.xml><?xml version="1.0" encoding="utf-8"?>
<comments xmlns="http://schemas.openxmlformats.org/spreadsheetml/2006/main">
  <authors>
    <author>Ig</author>
    <author>Buhgalter</author>
  </authors>
  <commentList>
    <comment ref="AJ7" authorId="0">
      <text>
        <r>
          <rPr>
            <b/>
            <sz val="8"/>
            <color indexed="81"/>
            <rFont val="Tahoma"/>
            <family val="2"/>
            <charset val="204"/>
          </rPr>
          <t>Ig:</t>
        </r>
        <r>
          <rPr>
            <sz val="8"/>
            <color indexed="81"/>
            <rFont val="Tahoma"/>
            <family val="2"/>
            <charset val="204"/>
          </rPr>
          <t xml:space="preserve">
В Декларацию</t>
        </r>
      </text>
    </comment>
    <comment ref="AJ9" authorId="0">
      <text>
        <r>
          <rPr>
            <b/>
            <sz val="8"/>
            <color indexed="81"/>
            <rFont val="Tahoma"/>
            <family val="2"/>
            <charset val="204"/>
          </rPr>
          <t>Ig:</t>
        </r>
        <r>
          <rPr>
            <sz val="8"/>
            <color indexed="81"/>
            <rFont val="Tahoma"/>
            <family val="2"/>
            <charset val="204"/>
          </rPr>
          <t xml:space="preserve">
В Декларацию</t>
        </r>
      </text>
    </comment>
    <comment ref="G21" authorId="1">
      <text>
        <r>
          <rPr>
            <b/>
            <sz val="8"/>
            <color indexed="81"/>
            <rFont val="Tahoma"/>
            <family val="2"/>
            <charset val="204"/>
          </rPr>
          <t>ИПполит: Внимание!</t>
        </r>
        <r>
          <rPr>
            <sz val="8"/>
            <color indexed="81"/>
            <rFont val="Tahoma"/>
            <family val="2"/>
            <charset val="204"/>
          </rPr>
          <t xml:space="preserve">
</t>
        </r>
        <r>
          <rPr>
            <sz val="8"/>
            <color indexed="10"/>
            <rFont val="Tahoma"/>
            <family val="2"/>
            <charset val="204"/>
          </rPr>
          <t xml:space="preserve">Вы </t>
        </r>
        <r>
          <rPr>
            <b/>
            <sz val="8"/>
            <color indexed="10"/>
            <rFont val="Tahoma"/>
            <family val="2"/>
            <charset val="204"/>
          </rPr>
          <t>переплатили</t>
        </r>
        <r>
          <rPr>
            <sz val="8"/>
            <color indexed="10"/>
            <rFont val="Tahoma"/>
            <family val="2"/>
            <charset val="204"/>
          </rPr>
          <t xml:space="preserve"> налог УСН за 2012 год!</t>
        </r>
        <r>
          <rPr>
            <sz val="8"/>
            <color indexed="81"/>
            <rFont val="Tahoma"/>
            <family val="2"/>
            <charset val="204"/>
          </rPr>
          <t xml:space="preserve">
Ваши действия:
1. Подайте заявление в Инспекцию ФНС РФ о зачете суммы переплаты в счет будущих платежей по налогу УСН.
2. При положительном решении - внесите в таблицу утвержденную сумму в ячейку 1 квартала 2013 года.
Аналогично Вы можете поступить со взносами в ПФР и/или в ФФОМС.
</t>
        </r>
        <r>
          <rPr>
            <sz val="8"/>
            <color indexed="10"/>
            <rFont val="Tahoma"/>
            <family val="2"/>
            <charset val="204"/>
          </rPr>
          <t>Кроме того:</t>
        </r>
        <r>
          <rPr>
            <sz val="8"/>
            <color indexed="81"/>
            <rFont val="Tahoma"/>
            <family val="2"/>
            <charset val="204"/>
          </rPr>
          <t xml:space="preserve">
В 1 квартале 2013 года необходимо вносить платежи с датой 1 квартала 2013 года </t>
        </r>
        <r>
          <rPr>
            <b/>
            <sz val="8"/>
            <color indexed="81"/>
            <rFont val="Tahoma"/>
            <family val="2"/>
            <charset val="204"/>
          </rPr>
          <t>строго за 1 квартал 2013 года!</t>
        </r>
        <r>
          <rPr>
            <sz val="8"/>
            <color indexed="81"/>
            <rFont val="Tahoma"/>
            <family val="2"/>
            <charset val="204"/>
          </rPr>
          <t xml:space="preserve">
</t>
        </r>
        <r>
          <rPr>
            <b/>
            <sz val="8"/>
            <color indexed="81"/>
            <rFont val="Tahoma"/>
            <family val="2"/>
            <charset val="204"/>
          </rPr>
          <t>При отсутствии переплаты</t>
        </r>
        <r>
          <rPr>
            <sz val="8"/>
            <color indexed="81"/>
            <rFont val="Tahoma"/>
            <family val="2"/>
            <charset val="204"/>
          </rPr>
          <t xml:space="preserve"> - платежи с датой 2013 года, но </t>
        </r>
        <r>
          <rPr>
            <b/>
            <sz val="8"/>
            <color indexed="81"/>
            <rFont val="Tahoma"/>
            <family val="2"/>
            <charset val="204"/>
          </rPr>
          <t>за период 2012 года, вносить не следует!</t>
        </r>
      </text>
    </comment>
    <comment ref="AJ36" authorId="0">
      <text>
        <r>
          <rPr>
            <b/>
            <sz val="8"/>
            <color indexed="81"/>
            <rFont val="Tahoma"/>
            <family val="2"/>
            <charset val="204"/>
          </rPr>
          <t>Ig:</t>
        </r>
        <r>
          <rPr>
            <sz val="8"/>
            <color indexed="81"/>
            <rFont val="Tahoma"/>
            <family val="2"/>
            <charset val="204"/>
          </rPr>
          <t xml:space="preserve">
В Декларацию</t>
        </r>
      </text>
    </comment>
    <comment ref="AI46" authorId="0">
      <text>
        <r>
          <rPr>
            <b/>
            <sz val="8"/>
            <color indexed="81"/>
            <rFont val="Tahoma"/>
            <family val="2"/>
            <charset val="204"/>
          </rPr>
          <t>Ig:</t>
        </r>
        <r>
          <rPr>
            <sz val="8"/>
            <color indexed="81"/>
            <rFont val="Tahoma"/>
            <family val="2"/>
            <charset val="204"/>
          </rPr>
          <t xml:space="preserve">
В Декларацию</t>
        </r>
      </text>
    </comment>
  </commentList>
</comments>
</file>

<file path=xl/comments9.xml><?xml version="1.0" encoding="utf-8"?>
<comments xmlns="http://schemas.openxmlformats.org/spreadsheetml/2006/main">
  <authors>
    <author>Мартынов</author>
    <author>Ig</author>
  </authors>
  <commentList>
    <comment ref="F22" authorId="0">
      <text>
        <r>
          <rPr>
            <b/>
            <sz val="9"/>
            <color indexed="81"/>
            <rFont val="Tahoma"/>
            <family val="2"/>
            <charset val="204"/>
          </rPr>
          <t xml:space="preserve">ИПполит:
</t>
        </r>
        <r>
          <rPr>
            <sz val="9"/>
            <color indexed="81"/>
            <rFont val="Tahoma"/>
            <family val="2"/>
            <charset val="204"/>
          </rPr>
          <t xml:space="preserve">
</t>
        </r>
        <r>
          <rPr>
            <sz val="9"/>
            <color indexed="10"/>
            <rFont val="Tahoma"/>
            <family val="2"/>
            <charset val="204"/>
          </rPr>
          <t>Реквизиты указаны для примера</t>
        </r>
        <r>
          <rPr>
            <sz val="9"/>
            <color indexed="81"/>
            <rFont val="Tahoma"/>
            <family val="2"/>
            <charset val="204"/>
          </rPr>
          <t xml:space="preserve"> - уточняйте по ссылкам ниже.</t>
        </r>
      </text>
    </comment>
    <comment ref="I28" authorId="1">
      <text>
        <r>
          <rPr>
            <b/>
            <sz val="8"/>
            <color indexed="81"/>
            <rFont val="Tahoma"/>
            <family val="2"/>
            <charset val="204"/>
          </rPr>
          <t>ИПполит:</t>
        </r>
        <r>
          <rPr>
            <sz val="8"/>
            <color indexed="81"/>
            <rFont val="Tahoma"/>
            <family val="2"/>
            <charset val="204"/>
          </rPr>
          <t xml:space="preserve">
При уплате налога УСН будьте внимательны:
- для платежей за 1 квартал КВ.01.2013
- для платежей за полугодие КВ.02.2013
- для платежей за 9 месяцев КВ.03.2013</t>
        </r>
      </text>
    </comment>
  </commentList>
</comments>
</file>

<file path=xl/sharedStrings.xml><?xml version="1.0" encoding="utf-8"?>
<sst xmlns="http://schemas.openxmlformats.org/spreadsheetml/2006/main" count="784" uniqueCount="451">
  <si>
    <t>КНИГА</t>
  </si>
  <si>
    <t>Коды</t>
  </si>
  <si>
    <t>Форма по ОКУД</t>
  </si>
  <si>
    <t>Дата (год, месяц, число)</t>
  </si>
  <si>
    <t>предпринимателя)</t>
  </si>
  <si>
    <t>по ОКПО</t>
  </si>
  <si>
    <t>/</t>
  </si>
  <si>
    <t>в соответствии со статьей 346.14 Налогового кодекса Российской Федерации)</t>
  </si>
  <si>
    <t>Единица измерения: руб.</t>
  </si>
  <si>
    <t>383</t>
  </si>
  <si>
    <t>Адрес места нахождения организации</t>
  </si>
  <si>
    <t xml:space="preserve">(места жительства индивидуального </t>
  </si>
  <si>
    <t>Номера расчетных и иных счетов, открытых в учреждениях банков</t>
  </si>
  <si>
    <t>(номера расчетных</t>
  </si>
  <si>
    <t>и иных счетов и наименование соответствующих банков)</t>
  </si>
  <si>
    <t>(наименование выбранного объекта налогообложения</t>
  </si>
  <si>
    <t>I. Доходы и расходы</t>
  </si>
  <si>
    <t>№ п/п</t>
  </si>
  <si>
    <t>Регистрация</t>
  </si>
  <si>
    <t>Итого за I квартал</t>
  </si>
  <si>
    <t>Итого за II квартал</t>
  </si>
  <si>
    <t>Итого за полугодие</t>
  </si>
  <si>
    <t>дата и номер первичного документа</t>
  </si>
  <si>
    <t>содержание операции</t>
  </si>
  <si>
    <t>Итого за III квартал</t>
  </si>
  <si>
    <t>Итого за 9 месяцев</t>
  </si>
  <si>
    <t>Итого за IV квартал</t>
  </si>
  <si>
    <t>Итого за год</t>
  </si>
  <si>
    <t>Справка к разделу I:</t>
  </si>
  <si>
    <t>010</t>
  </si>
  <si>
    <t>Сумма полученных доходов за налоговый период</t>
  </si>
  <si>
    <t>020</t>
  </si>
  <si>
    <t>Сумма произведенных расходов за налоговый период</t>
  </si>
  <si>
    <t>030</t>
  </si>
  <si>
    <t>Итого получено:</t>
  </si>
  <si>
    <t>040</t>
  </si>
  <si>
    <t>- доходов</t>
  </si>
  <si>
    <t>(код стр. 010 - код стр. 020 - код стр. 030)</t>
  </si>
  <si>
    <t>041</t>
  </si>
  <si>
    <t>- убытков</t>
  </si>
  <si>
    <t>(код стр. 020 + код стр. 030) - код стр. 010)</t>
  </si>
  <si>
    <t>050</t>
  </si>
  <si>
    <t>060</t>
  </si>
  <si>
    <t>070</t>
  </si>
  <si>
    <t>080</t>
  </si>
  <si>
    <t>090</t>
  </si>
  <si>
    <t>210</t>
  </si>
  <si>
    <t>220</t>
  </si>
  <si>
    <t>230</t>
  </si>
  <si>
    <t>240</t>
  </si>
  <si>
    <t>250</t>
  </si>
  <si>
    <t>Объект налогообложения</t>
  </si>
  <si>
    <t>Сумма</t>
  </si>
  <si>
    <t>учета доходов и расходов организаций и индивидуальных предпринимателей,</t>
  </si>
  <si>
    <t>применяющих упрощенную систему налогообложения</t>
  </si>
  <si>
    <t>Налогоплательщик (наименование</t>
  </si>
  <si>
    <t>организации/фамилия, имя, отчество</t>
  </si>
  <si>
    <t>индивидуального предпринимателя)</t>
  </si>
  <si>
    <t>на учет в налоговом органе (ИНН/КПП)</t>
  </si>
  <si>
    <t>Идентификационный номер налогоплательщика-организации/код причины постановки</t>
  </si>
  <si>
    <t>Идентификационный номер налогоплательщика - индивидуального предпринимателя (ИНН)</t>
  </si>
  <si>
    <t>по ОКЕИ</t>
  </si>
  <si>
    <t>доходы, учитываемые 
при исчислении налоговой базы</t>
  </si>
  <si>
    <t>расходы, учитываемые 
при исчислении налоговой базы</t>
  </si>
  <si>
    <t xml:space="preserve">Сумма разницы между суммой уплаченного минимального налога </t>
  </si>
  <si>
    <t>и суммой исчисленного в общем порядке налога за предыдущий</t>
  </si>
  <si>
    <t>налоговый период</t>
  </si>
  <si>
    <t>доходы, учитываемые 
при исчислении налоговой базы
(руб.)</t>
  </si>
  <si>
    <t>расходы, учитываемые 
при исчислении налоговой базы
(руб.)</t>
  </si>
  <si>
    <t>ИНН</t>
  </si>
  <si>
    <t>Приложение № 1 к Приказу Минфина РФ от 22.06.2009 № 58н
(в ред. Приказа Минфина РФ от 20.04.2011 № 48н)</t>
  </si>
  <si>
    <t>КПП</t>
  </si>
  <si>
    <t>Стр.</t>
  </si>
  <si>
    <t>0</t>
  </si>
  <si>
    <t>1</t>
  </si>
  <si>
    <t>Форма по КНД 1152017</t>
  </si>
  <si>
    <t>Налоговая декларация по налогу, уплачиваемому</t>
  </si>
  <si>
    <t>в связи с применением упрощенной системы налогообложения</t>
  </si>
  <si>
    <t>Номер корректировки</t>
  </si>
  <si>
    <t>Отчетный год</t>
  </si>
  <si>
    <t>(налогоплательщик)</t>
  </si>
  <si>
    <t>Код вида экономической деятельности по классификатору ОКВЭД</t>
  </si>
  <si>
    <t>.</t>
  </si>
  <si>
    <t>Номер контактного телефона</t>
  </si>
  <si>
    <t>На</t>
  </si>
  <si>
    <t>страницах</t>
  </si>
  <si>
    <t>с приложением подтверждающих документов или их копий на</t>
  </si>
  <si>
    <t>листах</t>
  </si>
  <si>
    <t>Достоверность и полноту сведений, указанных</t>
  </si>
  <si>
    <t>Заполняется работником налогового органа</t>
  </si>
  <si>
    <t>в настоящей декларации, подтверждаю:</t>
  </si>
  <si>
    <t>Сведения о представлении декларации</t>
  </si>
  <si>
    <t>1 - налогоплательщик,
2 - представитель налогоплательщика</t>
  </si>
  <si>
    <t>на</t>
  </si>
  <si>
    <t>(фамилия, имя, отчество полностью)</t>
  </si>
  <si>
    <t>Дата представления декларации</t>
  </si>
  <si>
    <t>Зарегистрирована за №</t>
  </si>
  <si>
    <t>(Фамилия, И.О.)</t>
  </si>
  <si>
    <t>(Подпись)</t>
  </si>
  <si>
    <t>(наименование организации - представителя налогоплательщика)</t>
  </si>
  <si>
    <t>Подпись</t>
  </si>
  <si>
    <t>Дата</t>
  </si>
  <si>
    <t>М.П.</t>
  </si>
  <si>
    <t>Наименование документа,</t>
  </si>
  <si>
    <t>подтверждающего полномочия представителя</t>
  </si>
  <si>
    <t>Раздел 1. Сумма налога, уплачиваемого в связи с применением упрощенной системы налогообложения,</t>
  </si>
  <si>
    <t>и минимального налога, подлежащая уплате в бюджет,</t>
  </si>
  <si>
    <t>по данным налогоплательщика</t>
  </si>
  <si>
    <t>(в рублях)</t>
  </si>
  <si>
    <t>Показатели</t>
  </si>
  <si>
    <t>Код строки</t>
  </si>
  <si>
    <t>Значения показателей</t>
  </si>
  <si>
    <t>001</t>
  </si>
  <si>
    <t>Код по ОКАТО</t>
  </si>
  <si>
    <t>Код бюджетной классификации</t>
  </si>
  <si>
    <t>первый квартал</t>
  </si>
  <si>
    <t>полугодие</t>
  </si>
  <si>
    <t>девять месяцев</t>
  </si>
  <si>
    <t>Достоверность и полноту сведений, указанных на данной странице, подтверждаю:</t>
  </si>
  <si>
    <t xml:space="preserve"> (подпись)</t>
  </si>
  <si>
    <t xml:space="preserve"> (дата)</t>
  </si>
  <si>
    <t>Раздел 2. Расчет налога, уплачиваемого в связи с применением упрощенной системы налогообложения,</t>
  </si>
  <si>
    <t>и минимального налога</t>
  </si>
  <si>
    <t>Ставка налога (%)</t>
  </si>
  <si>
    <t>201</t>
  </si>
  <si>
    <t>260</t>
  </si>
  <si>
    <t>270</t>
  </si>
  <si>
    <t>280</t>
  </si>
  <si>
    <r>
      <t>Представляется в налоговый орган</t>
    </r>
    <r>
      <rPr>
        <sz val="8.5"/>
        <rFont val="Arial"/>
        <family val="2"/>
        <charset val="204"/>
      </rPr>
      <t xml:space="preserve"> </t>
    </r>
    <r>
      <rPr>
        <sz val="7.5"/>
        <rFont val="Arial"/>
        <family val="2"/>
        <charset val="204"/>
      </rPr>
      <t>(код)</t>
    </r>
  </si>
  <si>
    <r>
      <t xml:space="preserve">Данная декларация представлена </t>
    </r>
    <r>
      <rPr>
        <sz val="7.5"/>
        <rFont val="Arial"/>
        <family val="2"/>
        <charset val="204"/>
      </rPr>
      <t>(код)</t>
    </r>
  </si>
  <si>
    <r>
      <t xml:space="preserve">Объект налогообложения
</t>
    </r>
    <r>
      <rPr>
        <sz val="6"/>
        <rFont val="Arial"/>
        <family val="2"/>
        <charset val="204"/>
      </rPr>
      <t>1 - доходы
2 - доходы, уменьшенные на величину расходов</t>
    </r>
  </si>
  <si>
    <r>
      <t xml:space="preserve">Сумма налога, подлежащая уплате за налоговый период
</t>
    </r>
    <r>
      <rPr>
        <sz val="6"/>
        <rFont val="Arial"/>
        <family val="2"/>
        <charset val="204"/>
      </rPr>
      <t>для стр. 001 = "1": стр. 260 - стр. 280 - стр. 050, если стр. 260 - стр. 280 - стр. 050 &gt;= 0
для стр. 001 = "2": стр. 260 - стр. 050, если стр. 260 &gt;= стр. 050 и стр. 260 &gt;= стр. 270</t>
    </r>
  </si>
  <si>
    <r>
      <t xml:space="preserve">Сумма налога к уменьшению за налоговый период
</t>
    </r>
    <r>
      <rPr>
        <sz val="6"/>
        <rFont val="Arial"/>
        <family val="2"/>
        <charset val="204"/>
      </rPr>
      <t>для стр. 001 = "1": стр. 050 - (стр. 260 - стр. 280), если стр. 260 - стр. 280 - стр. 050 &lt; 0
для стр. 001 = "2": стр. 050 - стр. 260, если стр. 050 &gt; стр. 260 и стр. 270 &lt;= стр. 260
                        или стр. 050, если стр. 260 &lt; стр. 270</t>
    </r>
  </si>
  <si>
    <r>
      <t xml:space="preserve">Сумма минимального налога, подлежащая уплате за налоговый период
</t>
    </r>
    <r>
      <rPr>
        <sz val="6"/>
        <rFont val="Arial"/>
        <family val="2"/>
        <charset val="204"/>
      </rPr>
      <t>для стр. 001 = "2": стр. 270, если стр. 270 &gt; стр. 260</t>
    </r>
  </si>
  <si>
    <r>
      <t xml:space="preserve">Сумма произведенных расходов за налоговый период
</t>
    </r>
    <r>
      <rPr>
        <sz val="7.5"/>
        <rFont val="Arial"/>
        <family val="2"/>
        <charset val="204"/>
      </rPr>
      <t>для стр. 001 = "2"</t>
    </r>
  </si>
  <si>
    <r>
      <t xml:space="preserve">Сумма убытка, полученного в предыдущем (предыдущих) налоговом (налоговых) периоде (периодах), уменьшающая налоговую базу за налоговый период
</t>
    </r>
    <r>
      <rPr>
        <sz val="7.5"/>
        <rFont val="Arial"/>
        <family val="2"/>
        <charset val="204"/>
      </rPr>
      <t>для стр. 001 = "2"</t>
    </r>
  </si>
  <si>
    <r>
      <t xml:space="preserve">Налоговая база для исчисления налога за налоговый период
</t>
    </r>
    <r>
      <rPr>
        <sz val="7.5"/>
        <rFont val="Arial"/>
        <family val="2"/>
        <charset val="204"/>
      </rPr>
      <t>для стр. 001 = "1": равно стр. 210
для стр. 001 = "2": стр. 210 - стр. 220 - стр. 230, если стр. 210 - стр. 220 - стр. 230 &gt; 0</t>
    </r>
  </si>
  <si>
    <r>
      <t xml:space="preserve">Сумма убытка, полученного за налоговый период
</t>
    </r>
    <r>
      <rPr>
        <sz val="7.5"/>
        <rFont val="Arial"/>
        <family val="2"/>
        <charset val="204"/>
      </rPr>
      <t>для стр. 001 = "2": стр. 220 - стр. 210, если стр. 210 &lt; стр. 220</t>
    </r>
  </si>
  <si>
    <r>
      <t xml:space="preserve">Сумма исчисленного налога за налоговый период
</t>
    </r>
    <r>
      <rPr>
        <sz val="7.5"/>
        <rFont val="Arial"/>
        <family val="2"/>
        <charset val="204"/>
      </rPr>
      <t>(стр. 240 х стр. 201 / 100)</t>
    </r>
  </si>
  <si>
    <r>
      <t xml:space="preserve">Сумма исчисленного минимального налога за налоговый период (ставка налога 1%)
</t>
    </r>
    <r>
      <rPr>
        <sz val="7.5"/>
        <rFont val="Arial"/>
        <family val="2"/>
        <charset val="204"/>
      </rPr>
      <t>для стр. 001 = "2": стр. 210 х 1 / 100</t>
    </r>
  </si>
  <si>
    <r>
      <t xml:space="preserve">Сумма уплаченных за налоговый период страховых взносов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а также выплаченных работникам в течение налогового периода из средств налогоплательщика пособий по временной нетрудоспособности, уменьшающая (но не более чем на 50%) сумму исчисленного налога
</t>
    </r>
    <r>
      <rPr>
        <sz val="7.5"/>
        <rFont val="Arial"/>
        <family val="2"/>
        <charset val="204"/>
      </rPr>
      <t>для стр. 001 = "1"</t>
    </r>
  </si>
  <si>
    <t>2</t>
  </si>
  <si>
    <t>3</t>
  </si>
  <si>
    <t>6</t>
  </si>
  <si>
    <t>В</t>
  </si>
  <si>
    <t>О</t>
  </si>
  <si>
    <t>Р</t>
  </si>
  <si>
    <t>Б</t>
  </si>
  <si>
    <t>Ь</t>
  </si>
  <si>
    <t>Я</t>
  </si>
  <si>
    <t>Н</t>
  </si>
  <si>
    <t>И</t>
  </si>
  <si>
    <t>П</t>
  </si>
  <si>
    <t>Л</t>
  </si>
  <si>
    <t>Т</t>
  </si>
  <si>
    <t>М</t>
  </si>
  <si>
    <t>А</t>
  </si>
  <si>
    <t>Е</t>
  </si>
  <si>
    <t>Ч</t>
  </si>
  <si>
    <t>8</t>
  </si>
  <si>
    <t>5</t>
  </si>
  <si>
    <t>Доход</t>
  </si>
  <si>
    <t>Фонды</t>
  </si>
  <si>
    <t>Тарифы</t>
  </si>
  <si>
    <t>Количество месяцев</t>
  </si>
  <si>
    <t>Сумма страховых взносов</t>
  </si>
  <si>
    <t>ПФР</t>
  </si>
  <si>
    <t>ФФОМС</t>
  </si>
  <si>
    <t>Количество дней</t>
  </si>
  <si>
    <t>ИТОГО:</t>
  </si>
  <si>
    <t>Сумма авансового платежа по налогу, исчисленная к уплате за:</t>
  </si>
  <si>
    <t>КАРТОЧКА</t>
  </si>
  <si>
    <t>Индивидуальный предприниматель</t>
  </si>
  <si>
    <t>Воробьянинов Ипполит Матвеевич</t>
  </si>
  <si>
    <t>Фамилия Имя Отчество</t>
  </si>
  <si>
    <t>Фамилия Имя Отчетство</t>
  </si>
  <si>
    <t>Дата регистрации</t>
  </si>
  <si>
    <t>УСН</t>
  </si>
  <si>
    <t>1 квартал</t>
  </si>
  <si>
    <t>2 квартал</t>
  </si>
  <si>
    <t>3 квартал</t>
  </si>
  <si>
    <t>4 квартал</t>
  </si>
  <si>
    <t>ПФРс</t>
  </si>
  <si>
    <t>ПФРн</t>
  </si>
  <si>
    <t>Эксперт-Бухгалтер.РФ</t>
  </si>
  <si>
    <t>руб.</t>
  </si>
  <si>
    <t>Доход, накопленный</t>
  </si>
  <si>
    <t>УСН, накопленный</t>
  </si>
  <si>
    <t>ПФ, максимальный</t>
  </si>
  <si>
    <t>ПФ, максимальный, накопленный</t>
  </si>
  <si>
    <t>ПФ уплачен</t>
  </si>
  <si>
    <t>УСН уплачен</t>
  </si>
  <si>
    <t>УСН уплачен, накопл</t>
  </si>
  <si>
    <t>Дата рождения</t>
  </si>
  <si>
    <t>ОПС страховая</t>
  </si>
  <si>
    <t>ОПС накопительная</t>
  </si>
  <si>
    <t>Год</t>
  </si>
  <si>
    <t>Начислено</t>
  </si>
  <si>
    <t>Уплачено</t>
  </si>
  <si>
    <t>4</t>
  </si>
  <si>
    <t>ОГРНИП</t>
  </si>
  <si>
    <t>Адрес места жительства</t>
  </si>
  <si>
    <t xml:space="preserve"> Доходы</t>
  </si>
  <si>
    <t>Адрес почтовый</t>
  </si>
  <si>
    <t>111250, г. Москва, улица Красноказарменная, д. 3, подъезд 9А, офис 1</t>
  </si>
  <si>
    <t>Телефон</t>
  </si>
  <si>
    <t>9</t>
  </si>
  <si>
    <t>ОКВЭД</t>
  </si>
  <si>
    <t>7</t>
  </si>
  <si>
    <t>ОКАТО</t>
  </si>
  <si>
    <t>Банк</t>
  </si>
  <si>
    <t>Адрес банка</t>
  </si>
  <si>
    <t>107078, г. Москва, улица Каланчевская, д. 27</t>
  </si>
  <si>
    <t>Расчетный счет</t>
  </si>
  <si>
    <t>Дата открытия</t>
  </si>
  <si>
    <t>ИФНС</t>
  </si>
  <si>
    <t>Межрайонная инспекция Федеральной налоговой службы РФ №2 по Московской области</t>
  </si>
  <si>
    <t>Код</t>
  </si>
  <si>
    <t>ОГРН</t>
  </si>
  <si>
    <t>БИК</t>
  </si>
  <si>
    <t>Корреспондентский счет</t>
  </si>
  <si>
    <t>30101810200000000593</t>
  </si>
  <si>
    <t>в ОПЕРУ Московского ГТУ Банка России</t>
  </si>
  <si>
    <t>ГУ-УПФР №17 по г. Москве и Московской области</t>
  </si>
  <si>
    <t>Регистрационный номер</t>
  </si>
  <si>
    <t>-</t>
  </si>
  <si>
    <t>ОПС с</t>
  </si>
  <si>
    <t>ОПС н</t>
  </si>
  <si>
    <t xml:space="preserve">; в ПФР (накопительная) - </t>
  </si>
  <si>
    <t xml:space="preserve">; в ФФОМС - </t>
  </si>
  <si>
    <t xml:space="preserve">налог УСН составляет - </t>
  </si>
  <si>
    <t xml:space="preserve">ПФРс </t>
  </si>
  <si>
    <t xml:space="preserve">ПФРн </t>
  </si>
  <si>
    <t xml:space="preserve">ФФОМС </t>
  </si>
  <si>
    <t xml:space="preserve">  Взносы в ПФР (страховая) - </t>
  </si>
  <si>
    <t xml:space="preserve">Обратите внимание: налог </t>
  </si>
  <si>
    <t xml:space="preserve">, в том числе налог УСН </t>
  </si>
  <si>
    <t xml:space="preserve">Вы уплатили всего: </t>
  </si>
  <si>
    <t>с 26 апреля по 30 июня</t>
  </si>
  <si>
    <t>с 1 апреля по 25 апреля</t>
  </si>
  <si>
    <t>c 1 июля по 25 июля</t>
  </si>
  <si>
    <t>с 26 июля по 30 сентября</t>
  </si>
  <si>
    <t>с 1 октября по 25 октября</t>
  </si>
  <si>
    <t>с 26 октября по 31 декабря</t>
  </si>
  <si>
    <t>с 1 января по 31 марта</t>
  </si>
  <si>
    <t>Полугодие</t>
  </si>
  <si>
    <t>9 месяцев</t>
  </si>
  <si>
    <t xml:space="preserve"> Ваши платежи</t>
  </si>
  <si>
    <t>С удовольствием помогу Вам - рассчитаю налог и взносы; подскажу как заплатить; заполню Декларацию.</t>
  </si>
  <si>
    <t>Перейти к заполнению Карточки ИП</t>
  </si>
  <si>
    <t>Перейти в раздел Взносы</t>
  </si>
  <si>
    <t>Успехов,</t>
  </si>
  <si>
    <t>Ваш ИПполит.</t>
  </si>
  <si>
    <t>Налоговый период (код)</t>
  </si>
  <si>
    <t>по месту нахождения (учета) (код)</t>
  </si>
  <si>
    <t>МРОТ, руб.</t>
  </si>
  <si>
    <t>ИТОГО</t>
  </si>
  <si>
    <t>страховая</t>
  </si>
  <si>
    <t>накопитель.</t>
  </si>
  <si>
    <t xml:space="preserve">  Налог УСН в размере - </t>
  </si>
  <si>
    <t>с 1 января по 30 апреля</t>
  </si>
  <si>
    <t xml:space="preserve">Налог и/или Взносы - </t>
  </si>
  <si>
    <t xml:space="preserve"> руб.</t>
  </si>
  <si>
    <t>Куда</t>
  </si>
  <si>
    <t>№</t>
  </si>
  <si>
    <t>Пошаговая ИНСТРУКЦИЯ</t>
  </si>
  <si>
    <t xml:space="preserve"> Карточка ИП</t>
  </si>
  <si>
    <t xml:space="preserve"> Взносы в ПФР и ФФОМС</t>
  </si>
  <si>
    <t xml:space="preserve"> Доходы в КуДиР</t>
  </si>
  <si>
    <t>Привет, меня зовут Ипполит!</t>
  </si>
  <si>
    <t xml:space="preserve">Мы познакомились с Вами на сайте </t>
  </si>
  <si>
    <t>Сотрудники Научно-производственной фирмы "БУХинфо" создали меня -</t>
  </si>
  <si>
    <t xml:space="preserve"> виртуального Индивидуального предпринимателя Воробьянинова Ипполита Матвеевича для помощи Вам!</t>
  </si>
  <si>
    <t>Вид деятельности: Я разрабатываю программное обеспечение, проектирую базы данных, создаю сайты в Интернете.</t>
  </si>
  <si>
    <t xml:space="preserve"> Наемных Работников нет.</t>
  </si>
  <si>
    <t>Объект: Доходы (6%).</t>
  </si>
  <si>
    <t>Система налогообложения: Упрощенная.</t>
  </si>
  <si>
    <t>1.</t>
  </si>
  <si>
    <t>Уплатить не позднее 31 декабря фиксированный взнос ("за себя") в Пенсионный фонд РФ (ПФР) и Федеральный фонд обязательного медицинского страхования (ФФОМС).</t>
  </si>
  <si>
    <t>Уплатить три авансовых платежа (не позднее 25 апреля, 25 июля и 25 октября) по налогу на Упрощенной системе налогообложения (УСН).</t>
  </si>
  <si>
    <t>Регулярно (по мере поступления Доходов) заполнять Книгу учёта Доходов и Расходов (КуДиР).</t>
  </si>
  <si>
    <t>2.</t>
  </si>
  <si>
    <t>3.</t>
  </si>
  <si>
    <t>4.</t>
  </si>
  <si>
    <t>5.</t>
  </si>
  <si>
    <t>Все это достаточно просто сделать (покупать сложные и дорогостоящие программные комплексы совсем не обязательно).</t>
  </si>
  <si>
    <t>Выполняйте действия в соответствии с</t>
  </si>
  <si>
    <t>пошаговой ИНСТРУКЦИЕЙ,</t>
  </si>
  <si>
    <t>моими СОВЕТАМИ</t>
  </si>
  <si>
    <t>и Вы с минимальными временными затратами, без долгов перед бюджетом</t>
  </si>
  <si>
    <t>безошибочно и своевременно сдадите Декларацию!</t>
  </si>
  <si>
    <t>P.S.</t>
  </si>
  <si>
    <t>Не забывайте заглядывать в Ваш почтовый ящик и читать мои письма!</t>
  </si>
  <si>
    <t>Новости по налогообложению ИП на УСН, комментарии и рекомендации Я буду присылать Вам еженедельно!</t>
  </si>
  <si>
    <t>P.S.S.</t>
  </si>
  <si>
    <t>Возникнут вопросы -</t>
  </si>
  <si>
    <t>пишите на Форум</t>
  </si>
  <si>
    <t>- я обязательно отвечу!</t>
  </si>
  <si>
    <t>По окончании года распечатайте Книгу и заполненную мной Декларацию.</t>
  </si>
  <si>
    <t>Регулярно по мере поступления Доходов заполняйте Книгу учёта Доходов и Расходов.</t>
  </si>
  <si>
    <t>Ознакомьтесь с предстоящими Взносами в ПФР и ФФОМС "за себя".</t>
  </si>
  <si>
    <t>Заполните Карточку ИП, эти данные необходимы для расчетов, ведения Книги и заполнения Декларации.</t>
  </si>
  <si>
    <t xml:space="preserve"> Расчеты и Платежи</t>
  </si>
  <si>
    <t xml:space="preserve"> КуДиР и Декларация</t>
  </si>
  <si>
    <t>Перейти к заполнению КуДиР</t>
  </si>
  <si>
    <t>Ежеквартально смотрите мои Расчеты и делайте рекомендуемые Платежи.</t>
  </si>
  <si>
    <t>Перейти в раздел Расчет налога и взносов</t>
  </si>
  <si>
    <t>Декларацию</t>
  </si>
  <si>
    <t>Примечания:</t>
  </si>
  <si>
    <t>Данные в Карточке ИП и Книге приведены для примера - замените эти данные своими.</t>
  </si>
  <si>
    <t xml:space="preserve"> В помеченных ячейках размещены Примечания, которые Вы можете прочитать при наведении на ячейку.</t>
  </si>
  <si>
    <t>год</t>
  </si>
  <si>
    <t>141078, Московская область, г. Королёв, проспект Королёва, д. 99, кв. 280</t>
  </si>
  <si>
    <t>4080281020263000000000</t>
  </si>
  <si>
    <t>Я делаю ежеквартальные расчеты для оптимальной уплаты налога УСН и взносов в ПФР и ФФОМС исходя из следующего:</t>
  </si>
  <si>
    <t>Плательщик</t>
  </si>
  <si>
    <t>Банк плательщика</t>
  </si>
  <si>
    <t>Банк получателя</t>
  </si>
  <si>
    <t>Вид оп.</t>
  </si>
  <si>
    <t>Срок плат.</t>
  </si>
  <si>
    <t>Наз. пл.</t>
  </si>
  <si>
    <t>Очер. плат.</t>
  </si>
  <si>
    <t>Получатель</t>
  </si>
  <si>
    <t>Рез. поле</t>
  </si>
  <si>
    <t>Назначение платежа</t>
  </si>
  <si>
    <t>Подписи</t>
  </si>
  <si>
    <t>Отметки банка</t>
  </si>
  <si>
    <t>Выберите для отображения налог или взнос:</t>
  </si>
  <si>
    <t>18210501011011000110</t>
  </si>
  <si>
    <t>39210202101081011160</t>
  </si>
  <si>
    <t>09</t>
  </si>
  <si>
    <t>01</t>
  </si>
  <si>
    <t>0401060</t>
  </si>
  <si>
    <t>Поступ. в банк плат.</t>
  </si>
  <si>
    <t>Списано со сч. плат.</t>
  </si>
  <si>
    <t>ПЛАТЕЖНОЕ ПОРУЧЕНИЕ № 2</t>
  </si>
  <si>
    <t>Вид платежа</t>
  </si>
  <si>
    <t>Сумма прописью</t>
  </si>
  <si>
    <t>Три  тысячи триста девятнадцать рублей 92 копейки</t>
  </si>
  <si>
    <t>КПП  0</t>
  </si>
  <si>
    <t>3319-92</t>
  </si>
  <si>
    <t>Сч. №</t>
  </si>
  <si>
    <t>044583001</t>
  </si>
  <si>
    <t xml:space="preserve"> </t>
  </si>
  <si>
    <t>40101810600000010102</t>
  </si>
  <si>
    <t>УФК по Московской области  (для ГУ - Отделения ПФР по г. Москве и Московской области)</t>
  </si>
  <si>
    <t>ТП</t>
  </si>
  <si>
    <t>КБК</t>
  </si>
  <si>
    <t>ИНН 7703363868</t>
  </si>
  <si>
    <t>КПП 770301001</t>
  </si>
  <si>
    <t>ОАО "Альфа-Банк" г. Москва</t>
  </si>
  <si>
    <t>Отделение 1 Московского ГТУ Банка России  г. Москва 705</t>
  </si>
  <si>
    <t>с 26 июля</t>
  </si>
  <si>
    <t>с 26 октября</t>
  </si>
  <si>
    <t>c 26 апреля</t>
  </si>
  <si>
    <t>Платежи</t>
  </si>
  <si>
    <t>Перейти в КуДиР</t>
  </si>
  <si>
    <t>ИП Воробьянинов И.М. зарегистрирован в 2012 году.</t>
  </si>
  <si>
    <t>Ссылки для уточнения реквизитов для уплаты налога и взносов</t>
  </si>
  <si>
    <t>ОПС, ОМС: Пенсионный фонд России</t>
  </si>
  <si>
    <t>УСН: Федеральная налоговая служба России</t>
  </si>
  <si>
    <t>При разработке использовались материалы СПС "КонсультантПлюс"</t>
  </si>
  <si>
    <t>www.consultant.ru</t>
  </si>
  <si>
    <t>графические материалы</t>
  </si>
  <si>
    <t>depositphotos.com</t>
  </si>
  <si>
    <t>Все права на ПК Ипполит принадлежат ИП Мартынов Игорь Яковлевич</t>
  </si>
  <si>
    <t>C вопросам обращайтесь по телефону 499 267-6809, 495 502-4896 или по e-mail ippolite@byx.ru</t>
  </si>
  <si>
    <t>По вопросам обслуживания обращайтесь по телефону 495 502-4896 или по e-mail ippolite@byx.ru</t>
  </si>
  <si>
    <t>IV. Расходы, предусмотренные пунктом 3.1 статьи 346.21 Налогового кодекса Российской Федерации, уменьшающие сумму</t>
  </si>
  <si>
    <t>налога, уплачиваемого в связи с применением упрощенной системы налогообложения (авансовых платежей по налогу)</t>
  </si>
  <si>
    <t xml:space="preserve">за </t>
  </si>
  <si>
    <t xml:space="preserve"> год</t>
  </si>
  <si>
    <t>отчетный (налоговый) период</t>
  </si>
  <si>
    <t>№
 п/п</t>
  </si>
  <si>
    <t>Период, за который произведена уплата страховых взносов, 
выплата пособия по временной нетрудо-способности, предусмот-ренных в графах 4 - 9</t>
  </si>
  <si>
    <t>Итого
(руб.)</t>
  </si>
  <si>
    <t>Страховые взносы на обязательное пенсионное страхование (руб.)</t>
  </si>
  <si>
    <t>Страховые взносы на обязательное социальное страхование на случай временной нетрудо-способности
 и в связи с материнством (руб.)</t>
  </si>
  <si>
    <t>Страховые взносы на обязательное медицинское страхование (руб.)</t>
  </si>
  <si>
    <t>Страховые взносы на обязательное социальное страхование от несчастных случаев на производстве и профессио-нальных заболеваний
(руб.)</t>
  </si>
  <si>
    <t>Расходы по выплате пособия по временной нетрудо-способности 
(руб.)</t>
  </si>
  <si>
    <t>Платежи 
(взносы) по договорам добровольного личного страхования (руб.)</t>
  </si>
  <si>
    <t>Кроме получения максимального Дохода (:-), Нам с Вами (ИП на УСН без работников) в налоговом периоде (2013 году) необходимо сделать следующее:</t>
  </si>
  <si>
    <t>По окончании налогового периода (2013 год):</t>
  </si>
  <si>
    <t xml:space="preserve"> Заполнить Декларацию по УСН, уплатить окончательный налог и представить Декларацию в Инспекцию ФНС РФ не позднее 30 апреля 2014 года.</t>
  </si>
  <si>
    <t>Распечатать КуДиР, прошить, пронумеровать и заверить Вашей подписью / печатью, если есть (Заверять ее в ИФНС РФ с 2013 года не надо!)</t>
  </si>
  <si>
    <t>Остаток/Переплата (-) на 1 января 2014 года</t>
  </si>
  <si>
    <t>2014 год</t>
  </si>
  <si>
    <t>Пени, база УСН</t>
  </si>
  <si>
    <t>Пени, база ПФ</t>
  </si>
  <si>
    <t>13</t>
  </si>
  <si>
    <t xml:space="preserve">Налог - </t>
  </si>
  <si>
    <t>Дата и номер первичного
документа</t>
  </si>
  <si>
    <t>Приложение № 1 к Приказу Министерства финансов Российской Федерации от 22.10.2012 № 135н</t>
  </si>
  <si>
    <t>на 2013 год</t>
  </si>
  <si>
    <t xml:space="preserve">39210202140061000160 </t>
  </si>
  <si>
    <t xml:space="preserve">39210202150061000160 </t>
  </si>
  <si>
    <t>С одной стороны (статьи 14, 16 212-ФЗ):</t>
  </si>
  <si>
    <t>Индивидуальный предприниматель (ИП) - плательщик страховых взносов, не производящий выплаты и иные вознаграждения физическим лицам (плательщик "за себя") уплачивает не позднее 31 декабря текущего календарного года страховые взносы в Пенсионный фонд Российской Федерации (ПФР) и Федеральный фонд обязательного медицинского страхования (ФФОМС) в фиксированных размерах.</t>
  </si>
  <si>
    <t>С другой стороны (статья 346.21 НК РФ, п. 3.1. введен редакцией от 03.12.2012):</t>
  </si>
  <si>
    <t>Налогоплательщики, выбравшие в качестве объекта налогообложения доходы, УМЕНЬШАЮТ сумму налога (авансовых платежей по налогу), исчисленную за налоговый (отчетный) период, НА СУММУ ... страховых взносов на обязательное пенсионное страхование, ... обязательное медицинское страхование..., УПЛАЧЕННЫХ (в пределах исчисленных сумм) В ДАННОМ налоговом (отчетном) периоде в соответствии с законодательством Российской Федерации ...</t>
  </si>
  <si>
    <t>С 2012 года для ИП, не производящих выплат и иных вознаграждений физическим лицам и уплачивающих страховые взносы в ПФР и ФФОМС в фиксированных размерах - допустимо уменьшение налога УСН до 100% уплаченными взносами в ПФР и ФФОМС.</t>
  </si>
  <si>
    <t>ИП по желанию может выплачивать взносы по частям в течение 2013 года, главное, чтобы вся сумма взносов была выплачена не позднее 31 декабря 2013 года (включительно)! Поквартально в зачет уплаты налога УСН могут быть приняты только фактически УПЛАЧЕННЫЕ взносы в ПФР и ФФОМС в отчетном периоде, по окончании которого начисляется авансовый платеж по налогу УСН!</t>
  </si>
  <si>
    <t>Демонстрационная версия</t>
  </si>
  <si>
    <t>УСН к уплате, допустимый накопленный</t>
  </si>
  <si>
    <t>Остаток УСН неуплачен допустимый, накопленный</t>
  </si>
  <si>
    <t>Остаток УСН неуплачен общий, накопленный</t>
  </si>
  <si>
    <t>Остаток ОПСс неуплачен допустимый, накопленый</t>
  </si>
  <si>
    <t>Остаток ОПСн неуплачен допустимый, накопленый</t>
  </si>
  <si>
    <t>Остаток ФФОМС неуплачен допустимый, накопленый</t>
  </si>
  <si>
    <t>Остаток общий ПФ НЕуплачен допустимый, накоп</t>
  </si>
  <si>
    <t>с 1 января 2014 г.</t>
  </si>
  <si>
    <t>с 1 мая 2014 г.</t>
  </si>
  <si>
    <t>Отображаем на Диаграмме - по времени</t>
  </si>
  <si>
    <t>Отображаем в Диалоге красным - сколько заплатить</t>
  </si>
  <si>
    <t>ПФ к уплате, допустимый поквартально</t>
  </si>
  <si>
    <t>Остаток общий ПФ НЕуплачен допустимый, квартал</t>
  </si>
  <si>
    <t>ПФ к уплате, допустимый накопленный (ПФкУдоп)</t>
  </si>
  <si>
    <t>ПФ уплачен, накопл (ПФфактУ)</t>
  </si>
  <si>
    <t>Общий ПФ Уплачен допустимый, накоп (ПФзУдоп)</t>
  </si>
  <si>
    <t>(ДеклУСН) к уплате с учетом факт. уплач. допуст. ПФР, накопл.</t>
  </si>
  <si>
    <t>Индивидуальный Предприниматель Мартынов Игорь Яковлевич</t>
  </si>
  <si>
    <t>Адрес: РФ, 111250, г. Москва, ул. Красноказарменная, д. 3, подъезд 9А, офис 1</t>
  </si>
  <si>
    <t>Телефон: 499 2670-6809, 495 502-4896</t>
  </si>
  <si>
    <t>Образец заполнения платежного поручения</t>
  </si>
  <si>
    <t>ИНН 501805061234       КПП</t>
  </si>
  <si>
    <t>40802810202630000050</t>
  </si>
  <si>
    <t>Получатель                                                       Индивидуальный Предприниматель Мартынов Игорь Яковлевич</t>
  </si>
  <si>
    <t>Банк получателя                                               ОАО "АЛЬФА-БАНК"</t>
  </si>
  <si>
    <t>044525593</t>
  </si>
  <si>
    <t>Наименование товара</t>
  </si>
  <si>
    <t>Единица измерения</t>
  </si>
  <si>
    <t>Количество</t>
  </si>
  <si>
    <t>Цена</t>
  </si>
  <si>
    <t>ПО ИПполит 2013: автоматический Расчет налога УСН (6% без работников), взносов в ПФР и ФФОМС, заполнение КуДиР и Декларации за 2013 год (годовая подписка на рассылку «ИП на упрощенной системе налогообложения»)</t>
  </si>
  <si>
    <t>шт.</t>
  </si>
  <si>
    <t>1.00</t>
  </si>
  <si>
    <t>Итого</t>
  </si>
  <si>
    <t>Итого НДС</t>
  </si>
  <si>
    <t>Всего к оплате</t>
  </si>
  <si>
    <t>ИП Мартынов И.Я. _________________________</t>
  </si>
  <si>
    <t>ООО "Пример" сч. 3  01.02.13</t>
  </si>
  <si>
    <t>ООО "Пример" сч. 1  10.01.13</t>
  </si>
  <si>
    <t>Вы используете демонстрационную версию. Срок её действия ограничен 1 кварталом 2013 года.</t>
  </si>
  <si>
    <t>Если Вам понравились рекомендации Ипполита, будьте любезны,</t>
  </si>
  <si>
    <t>оплатите счет</t>
  </si>
  <si>
    <t xml:space="preserve"> на использование полной версии в 2013 году.</t>
  </si>
  <si>
    <t>Счет № ИП 02/04 от 01.04.2013</t>
  </si>
  <si>
    <t>Всего наименований 1, на сумму 2400,00</t>
  </si>
  <si>
    <t>Две тысячи четыреста рублей 00 копеек без НДС</t>
  </si>
  <si>
    <t>Счет действителен с 01 апреля по 01 июля 2013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</si>
</sst>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FC19]dd\ mmmm\ yyyy\ \г\.;@"/>
    <numFmt numFmtId="166" formatCode="0.0%"/>
    <numFmt numFmtId="167" formatCode="0.000000"/>
    <numFmt numFmtId="168" formatCode="0.0000000000000000"/>
    <numFmt numFmtId="169" formatCode="dd\.mm\.yyyy\ hh:mm:ss"/>
  </numFmts>
  <fonts count="88" x14ac:knownFonts="1">
    <font>
      <sz val="10"/>
      <name val="Arial Cyr"/>
      <charset val="204"/>
    </font>
    <font>
      <sz val="10"/>
      <name val="Arial Cyr"/>
      <charset val="204"/>
    </font>
    <font>
      <sz val="8"/>
      <name val="Arial"/>
      <family val="2"/>
      <charset val="204"/>
    </font>
    <font>
      <sz val="10"/>
      <name val="Arial"/>
      <family val="2"/>
      <charset val="204"/>
    </font>
    <font>
      <b/>
      <sz val="10"/>
      <name val="Arial"/>
      <family val="2"/>
      <charset val="204"/>
    </font>
    <font>
      <sz val="9"/>
      <name val="Arial"/>
      <family val="2"/>
      <charset val="204"/>
    </font>
    <font>
      <sz val="7.5"/>
      <name val="Arial"/>
      <family val="2"/>
      <charset val="204"/>
    </font>
    <font>
      <sz val="8"/>
      <name val="Arial Cyr"/>
      <charset val="204"/>
    </font>
    <font>
      <sz val="11"/>
      <name val="Arial"/>
      <family val="2"/>
      <charset val="204"/>
    </font>
    <font>
      <sz val="16"/>
      <name val="Courier New"/>
      <family val="3"/>
      <charset val="204"/>
    </font>
    <font>
      <sz val="5"/>
      <color indexed="9"/>
      <name val="Arial"/>
      <family val="2"/>
      <charset val="204"/>
    </font>
    <font>
      <sz val="7"/>
      <name val="Arial"/>
      <family val="2"/>
      <charset val="204"/>
    </font>
    <font>
      <sz val="12"/>
      <name val="Courier New"/>
      <family val="3"/>
      <charset val="204"/>
    </font>
    <font>
      <sz val="6"/>
      <name val="Arial"/>
      <family val="2"/>
      <charset val="204"/>
    </font>
    <font>
      <b/>
      <sz val="8"/>
      <name val="Arial"/>
      <family val="2"/>
      <charset val="204"/>
    </font>
    <font>
      <b/>
      <sz val="11"/>
      <name val="Arial"/>
      <family val="2"/>
      <charset val="204"/>
    </font>
    <font>
      <sz val="8.5"/>
      <name val="Arial"/>
      <family val="2"/>
      <charset val="204"/>
    </font>
    <font>
      <b/>
      <sz val="12"/>
      <name val="Arial"/>
      <family val="2"/>
      <charset val="204"/>
    </font>
    <font>
      <b/>
      <sz val="9"/>
      <name val="Arial"/>
      <family val="2"/>
      <charset val="204"/>
    </font>
    <font>
      <sz val="9"/>
      <name val="Arial CYR"/>
      <family val="2"/>
      <charset val="204"/>
    </font>
    <font>
      <sz val="8"/>
      <name val="Arial CYR"/>
      <family val="2"/>
      <charset val="204"/>
    </font>
    <font>
      <sz val="5"/>
      <name val="Arial"/>
      <family val="2"/>
      <charset val="204"/>
    </font>
    <font>
      <b/>
      <sz val="9.5"/>
      <name val="Arial"/>
      <family val="2"/>
      <charset val="204"/>
    </font>
    <font>
      <i/>
      <sz val="8"/>
      <name val="Arial"/>
      <family val="2"/>
      <charset val="204"/>
    </font>
    <font>
      <i/>
      <sz val="9"/>
      <name val="Arial"/>
      <family val="2"/>
      <charset val="204"/>
    </font>
    <font>
      <b/>
      <sz val="8.5"/>
      <name val="Arial"/>
      <family val="2"/>
      <charset val="204"/>
    </font>
    <font>
      <i/>
      <sz val="7"/>
      <name val="Arial"/>
      <family val="2"/>
      <charset val="204"/>
    </font>
    <font>
      <u/>
      <sz val="10"/>
      <color indexed="12"/>
      <name val="Arial Cyr"/>
      <charset val="204"/>
    </font>
    <font>
      <sz val="9"/>
      <name val="Arial Cyr"/>
      <charset val="204"/>
    </font>
    <font>
      <sz val="8"/>
      <color indexed="10"/>
      <name val="Arial"/>
      <family val="2"/>
      <charset val="204"/>
    </font>
    <font>
      <b/>
      <sz val="10"/>
      <color indexed="10"/>
      <name val="Arial Cyr"/>
      <charset val="204"/>
    </font>
    <font>
      <b/>
      <sz val="10"/>
      <color indexed="9"/>
      <name val="Arial Cyr"/>
      <charset val="204"/>
    </font>
    <font>
      <b/>
      <sz val="10"/>
      <name val="Arial Cyr"/>
      <charset val="204"/>
    </font>
    <font>
      <sz val="12"/>
      <name val="Arial Cyr"/>
      <charset val="204"/>
    </font>
    <font>
      <b/>
      <sz val="12"/>
      <name val="Arial Cyr"/>
      <charset val="204"/>
    </font>
    <font>
      <sz val="10"/>
      <color indexed="10"/>
      <name val="Arial Cyr"/>
      <charset val="204"/>
    </font>
    <font>
      <b/>
      <sz val="16"/>
      <color indexed="17"/>
      <name val="Arial Cyr"/>
      <charset val="204"/>
    </font>
    <font>
      <b/>
      <sz val="24"/>
      <name val="Arial Cyr"/>
      <charset val="204"/>
    </font>
    <font>
      <b/>
      <sz val="16"/>
      <name val="Arial Cyr"/>
      <charset val="204"/>
    </font>
    <font>
      <sz val="12"/>
      <name val="Arial"/>
      <family val="2"/>
      <charset val="204"/>
    </font>
    <font>
      <sz val="14"/>
      <name val="Courier New"/>
      <family val="3"/>
      <charset val="204"/>
    </font>
    <font>
      <sz val="12"/>
      <color indexed="9"/>
      <name val="Arial Cyr"/>
      <charset val="204"/>
    </font>
    <font>
      <b/>
      <sz val="16"/>
      <name val="Courier New"/>
      <family val="3"/>
      <charset val="204"/>
    </font>
    <font>
      <sz val="10"/>
      <name val="Arial Cyr"/>
      <charset val="204"/>
    </font>
    <font>
      <sz val="10"/>
      <name val="Arial Cyr"/>
      <charset val="204"/>
    </font>
    <font>
      <sz val="14"/>
      <color indexed="17"/>
      <name val="Arial Cyr"/>
      <charset val="204"/>
    </font>
    <font>
      <sz val="10"/>
      <color indexed="17"/>
      <name val="Arial Cyr"/>
      <charset val="204"/>
    </font>
    <font>
      <sz val="10"/>
      <color indexed="9"/>
      <name val="Arial Cyr"/>
      <charset val="204"/>
    </font>
    <font>
      <sz val="8"/>
      <color indexed="9"/>
      <name val="Arial Cyr"/>
      <charset val="204"/>
    </font>
    <font>
      <b/>
      <sz val="8"/>
      <name val="Arial Cyr"/>
      <charset val="204"/>
    </font>
    <font>
      <b/>
      <sz val="11"/>
      <name val="Arial Cyr"/>
      <charset val="204"/>
    </font>
    <font>
      <u/>
      <sz val="12"/>
      <color indexed="12"/>
      <name val="Arial Cyr"/>
      <charset val="204"/>
    </font>
    <font>
      <b/>
      <u/>
      <sz val="12"/>
      <color indexed="12"/>
      <name val="Arial Cyr"/>
      <charset val="204"/>
    </font>
    <font>
      <b/>
      <i/>
      <sz val="12"/>
      <name val="Arial Cyr"/>
      <charset val="204"/>
    </font>
    <font>
      <b/>
      <u/>
      <sz val="10"/>
      <color indexed="12"/>
      <name val="Arial Cyr"/>
      <charset val="204"/>
    </font>
    <font>
      <sz val="14"/>
      <name val="Arial Cyr"/>
      <charset val="204"/>
    </font>
    <font>
      <b/>
      <sz val="10"/>
      <name val="Arial"/>
      <family val="2"/>
    </font>
    <font>
      <b/>
      <sz val="8"/>
      <name val="Arial"/>
      <family val="2"/>
    </font>
    <font>
      <b/>
      <sz val="12"/>
      <color indexed="10"/>
      <name val="Arial Cyr"/>
      <charset val="204"/>
    </font>
    <font>
      <sz val="10"/>
      <color indexed="9"/>
      <name val="Arial Cyr"/>
      <charset val="204"/>
    </font>
    <font>
      <b/>
      <sz val="10"/>
      <color indexed="9"/>
      <name val="Arial Cyr"/>
      <charset val="204"/>
    </font>
    <font>
      <sz val="8"/>
      <color indexed="9"/>
      <name val="Arial Cyr"/>
      <charset val="204"/>
    </font>
    <font>
      <b/>
      <sz val="12"/>
      <color indexed="9"/>
      <name val="Arial Cyr"/>
      <charset val="204"/>
    </font>
    <font>
      <b/>
      <sz val="12"/>
      <color indexed="10"/>
      <name val="Arial"/>
      <family val="2"/>
      <charset val="204"/>
    </font>
    <font>
      <sz val="10"/>
      <color indexed="10"/>
      <name val="Arial"/>
      <family val="2"/>
      <charset val="204"/>
    </font>
    <font>
      <sz val="8"/>
      <color indexed="81"/>
      <name val="Tahoma"/>
      <family val="2"/>
      <charset val="204"/>
    </font>
    <font>
      <b/>
      <sz val="8"/>
      <color indexed="81"/>
      <name val="Tahoma"/>
      <family val="2"/>
      <charset val="204"/>
    </font>
    <font>
      <i/>
      <sz val="8"/>
      <color indexed="81"/>
      <name val="Tahoma"/>
      <family val="2"/>
      <charset val="204"/>
    </font>
    <font>
      <sz val="10"/>
      <color indexed="55"/>
      <name val="Arial"/>
      <family val="2"/>
      <charset val="204"/>
    </font>
    <font>
      <b/>
      <sz val="9"/>
      <color indexed="17"/>
      <name val="Arial Cyr"/>
      <charset val="204"/>
    </font>
    <font>
      <b/>
      <sz val="9"/>
      <color indexed="81"/>
      <name val="Tahoma"/>
      <family val="2"/>
      <charset val="204"/>
    </font>
    <font>
      <sz val="9"/>
      <color indexed="81"/>
      <name val="Tahoma"/>
      <family val="2"/>
      <charset val="204"/>
    </font>
    <font>
      <b/>
      <sz val="16"/>
      <color indexed="10"/>
      <name val="Arial"/>
      <family val="2"/>
      <charset val="204"/>
    </font>
    <font>
      <u/>
      <sz val="11"/>
      <color indexed="12"/>
      <name val="Arial Cyr"/>
      <charset val="204"/>
    </font>
    <font>
      <sz val="9"/>
      <color indexed="10"/>
      <name val="Tahoma"/>
      <family val="2"/>
      <charset val="204"/>
    </font>
    <font>
      <b/>
      <sz val="9"/>
      <name val="Tahoma"/>
      <family val="2"/>
      <charset val="204"/>
    </font>
    <font>
      <b/>
      <sz val="10"/>
      <name val="Tahoma"/>
      <family val="2"/>
      <charset val="204"/>
    </font>
    <font>
      <sz val="10"/>
      <color indexed="9"/>
      <name val="Arial"/>
      <family val="2"/>
      <charset val="204"/>
    </font>
    <font>
      <sz val="10"/>
      <color indexed="17"/>
      <name val="Arial Cyr"/>
      <charset val="204"/>
    </font>
    <font>
      <b/>
      <sz val="10"/>
      <color indexed="17"/>
      <name val="Arial Cyr"/>
      <charset val="204"/>
    </font>
    <font>
      <b/>
      <sz val="10"/>
      <color indexed="51"/>
      <name val="Arial Cyr"/>
      <charset val="204"/>
    </font>
    <font>
      <sz val="10"/>
      <color indexed="23"/>
      <name val="Arial Cyr"/>
      <charset val="204"/>
    </font>
    <font>
      <u/>
      <sz val="14"/>
      <color indexed="12"/>
      <name val="Arial Cyr"/>
      <charset val="204"/>
    </font>
    <font>
      <b/>
      <sz val="20"/>
      <color rgb="FFFF0000"/>
      <name val="Arial"/>
      <family val="2"/>
      <charset val="204"/>
    </font>
    <font>
      <sz val="24"/>
      <name val="Arial Cyr"/>
      <charset val="204"/>
    </font>
    <font>
      <sz val="10"/>
      <color theme="0"/>
      <name val="Arial Cyr"/>
      <charset val="204"/>
    </font>
    <font>
      <sz val="8"/>
      <color indexed="10"/>
      <name val="Tahoma"/>
      <family val="2"/>
      <charset val="204"/>
    </font>
    <font>
      <b/>
      <sz val="8"/>
      <color indexed="10"/>
      <name val="Tahoma"/>
      <family val="2"/>
      <charset val="204"/>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17"/>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48"/>
        <bgColor indexed="64"/>
      </patternFill>
    </fill>
    <fill>
      <patternFill patternType="solid">
        <fgColor indexed="29"/>
        <bgColor indexed="64"/>
      </patternFill>
    </fill>
    <fill>
      <patternFill patternType="solid">
        <fgColor indexed="10"/>
        <bgColor indexed="64"/>
      </patternFill>
    </fill>
    <fill>
      <patternFill patternType="solid">
        <fgColor indexed="8"/>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55"/>
      </right>
      <top/>
      <bottom/>
      <diagonal/>
    </border>
    <border>
      <left style="dotted">
        <color indexed="55"/>
      </left>
      <right style="dotted">
        <color indexed="55"/>
      </right>
      <top style="dotted">
        <color indexed="55"/>
      </top>
      <bottom style="dotted">
        <color indexed="55"/>
      </bottom>
      <diagonal/>
    </border>
    <border>
      <left/>
      <right/>
      <top style="dotted">
        <color indexed="55"/>
      </top>
      <bottom/>
      <diagonal/>
    </border>
    <border>
      <left/>
      <right/>
      <top/>
      <bottom style="dotted">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uble">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dotted">
        <color indexed="55"/>
      </left>
      <right style="dotted">
        <color indexed="55"/>
      </right>
      <top style="dotted">
        <color indexed="55"/>
      </top>
      <bottom/>
      <diagonal/>
    </border>
    <border>
      <left style="dotted">
        <color indexed="55"/>
      </left>
      <right style="dotted">
        <color indexed="55"/>
      </right>
      <top/>
      <bottom style="dotted">
        <color indexed="55"/>
      </bottom>
      <diagonal/>
    </border>
    <border>
      <left style="dotted">
        <color indexed="55"/>
      </left>
      <right/>
      <top style="dotted">
        <color indexed="55"/>
      </top>
      <bottom style="dotted">
        <color indexed="55"/>
      </bottom>
      <diagonal/>
    </border>
    <border>
      <left/>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top style="dotted">
        <color indexed="55"/>
      </top>
      <bottom/>
      <diagonal/>
    </border>
    <border>
      <left/>
      <right style="dotted">
        <color indexed="55"/>
      </right>
      <top style="dotted">
        <color indexed="55"/>
      </top>
      <bottom/>
      <diagonal/>
    </border>
    <border>
      <left style="dotted">
        <color indexed="55"/>
      </left>
      <right/>
      <top/>
      <bottom style="dotted">
        <color indexed="55"/>
      </bottom>
      <diagonal/>
    </border>
    <border>
      <left/>
      <right style="dotted">
        <color indexed="55"/>
      </right>
      <top/>
      <bottom style="dotted">
        <color indexed="55"/>
      </bottom>
      <diagonal/>
    </border>
    <border>
      <left style="dotted">
        <color indexed="55"/>
      </left>
      <right style="dotted">
        <color indexed="55"/>
      </right>
      <top/>
      <bottom/>
      <diagonal/>
    </border>
    <border>
      <left/>
      <right/>
      <top/>
      <bottom style="thin">
        <color indexed="55"/>
      </bottom>
      <diagonal/>
    </border>
  </borders>
  <cellStyleXfs count="8">
    <xf numFmtId="0" fontId="0" fillId="0" borderId="0"/>
    <xf numFmtId="14" fontId="76" fillId="0" borderId="1">
      <alignment horizontal="center" vertical="center" wrapText="1"/>
    </xf>
    <xf numFmtId="169" fontId="76" fillId="0" borderId="0" applyBorder="0">
      <alignment horizontal="center" vertical="center" wrapText="1"/>
    </xf>
    <xf numFmtId="0" fontId="3" fillId="0" borderId="1" applyNumberFormat="0">
      <alignment horizontal="left"/>
    </xf>
    <xf numFmtId="4" fontId="3" fillId="0" borderId="1">
      <alignment horizontal="right"/>
    </xf>
    <xf numFmtId="0" fontId="3" fillId="0" borderId="1" applyNumberFormat="0">
      <alignment horizontal="left" wrapText="1"/>
    </xf>
    <xf numFmtId="0" fontId="75" fillId="2" borderId="0" applyNumberFormat="0" applyBorder="0">
      <alignment vertical="center"/>
    </xf>
    <xf numFmtId="0" fontId="27" fillId="0" borderId="0" applyNumberFormat="0" applyFill="0" applyBorder="0" applyAlignment="0" applyProtection="0">
      <alignment vertical="top"/>
      <protection locked="0"/>
    </xf>
  </cellStyleXfs>
  <cellXfs count="689">
    <xf numFmtId="0" fontId="0" fillId="0" borderId="0" xfId="0"/>
    <xf numFmtId="0" fontId="2" fillId="0" borderId="0" xfId="0" applyFont="1"/>
    <xf numFmtId="0" fontId="3" fillId="0" borderId="0" xfId="0" applyFont="1"/>
    <xf numFmtId="0" fontId="5" fillId="0" borderId="0" xfId="0" applyFont="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xf numFmtId="0" fontId="5" fillId="0" borderId="0" xfId="0" applyFont="1" applyBorder="1"/>
    <xf numFmtId="0" fontId="5" fillId="0" borderId="5" xfId="0" applyFont="1" applyBorder="1"/>
    <xf numFmtId="0" fontId="2" fillId="0" borderId="0" xfId="0" applyFont="1" applyBorder="1"/>
    <xf numFmtId="0" fontId="11" fillId="0" borderId="0" xfId="0" applyFont="1" applyBorder="1" applyAlignment="1">
      <alignment horizontal="left" vertical="center"/>
    </xf>
    <xf numFmtId="0" fontId="3" fillId="0" borderId="0" xfId="0" applyFont="1" applyBorder="1" applyAlignment="1">
      <alignment vertical="center"/>
    </xf>
    <xf numFmtId="0" fontId="12" fillId="0" borderId="0" xfId="0" applyFont="1" applyBorder="1" applyAlignment="1">
      <alignment horizontal="center" vertical="center"/>
    </xf>
    <xf numFmtId="0" fontId="2" fillId="0" borderId="0" xfId="0" applyFont="1" applyBorder="1" applyAlignment="1">
      <alignment horizontal="left" vertical="top" wrapText="1" indent="3"/>
    </xf>
    <xf numFmtId="0" fontId="13" fillId="0" borderId="0" xfId="0" applyFont="1" applyBorder="1" applyAlignment="1">
      <alignment horizontal="left" vertical="top" wrapText="1" indent="2"/>
    </xf>
    <xf numFmtId="0" fontId="4" fillId="0" borderId="0" xfId="0" applyFont="1" applyBorder="1" applyAlignment="1">
      <alignment horizontal="right"/>
    </xf>
    <xf numFmtId="0" fontId="8" fillId="0" borderId="0" xfId="0" applyFont="1"/>
    <xf numFmtId="0" fontId="5"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2" fillId="0" borderId="0" xfId="0" applyFont="1" applyBorder="1" applyAlignment="1">
      <alignment vertical="center"/>
    </xf>
    <xf numFmtId="0" fontId="0" fillId="0" borderId="5" xfId="0" applyBorder="1"/>
    <xf numFmtId="0" fontId="0" fillId="0" borderId="0" xfId="0" applyBorder="1"/>
    <xf numFmtId="0" fontId="19" fillId="0" borderId="0" xfId="0" applyFont="1" applyBorder="1" applyAlignment="1">
      <alignment horizontal="center" vertical="center"/>
    </xf>
    <xf numFmtId="0" fontId="20" fillId="0" borderId="0" xfId="0" applyFont="1" applyBorder="1"/>
    <xf numFmtId="4" fontId="0" fillId="0" borderId="0" xfId="0" applyNumberFormat="1"/>
    <xf numFmtId="164" fontId="0" fillId="0" borderId="0" xfId="0" applyNumberFormat="1"/>
    <xf numFmtId="0" fontId="33" fillId="0" borderId="0" xfId="0" applyFont="1"/>
    <xf numFmtId="49" fontId="7" fillId="0" borderId="0" xfId="0" applyNumberFormat="1" applyFont="1" applyAlignment="1">
      <alignment horizontal="left" vertical="justify"/>
    </xf>
    <xf numFmtId="49" fontId="2" fillId="0" borderId="0" xfId="0" applyNumberFormat="1" applyFont="1"/>
    <xf numFmtId="0" fontId="33" fillId="0" borderId="0" xfId="0" applyNumberFormat="1" applyFont="1"/>
    <xf numFmtId="0" fontId="2" fillId="0" borderId="0" xfId="0" applyNumberFormat="1" applyFont="1"/>
    <xf numFmtId="0" fontId="5" fillId="0" borderId="5" xfId="0" applyNumberFormat="1" applyFont="1" applyBorder="1"/>
    <xf numFmtId="0" fontId="5" fillId="0" borderId="0" xfId="0" applyNumberFormat="1" applyFont="1"/>
    <xf numFmtId="0" fontId="5" fillId="0" borderId="0" xfId="0" applyNumberFormat="1" applyFont="1" applyBorder="1"/>
    <xf numFmtId="0" fontId="0" fillId="0" borderId="0" xfId="0" applyAlignment="1">
      <alignment horizontal="center"/>
    </xf>
    <xf numFmtId="164" fontId="32" fillId="0" borderId="0" xfId="0" applyNumberFormat="1" applyFont="1"/>
    <xf numFmtId="0" fontId="0" fillId="0" borderId="0" xfId="0" applyFill="1"/>
    <xf numFmtId="164" fontId="0" fillId="0" borderId="0" xfId="0" applyNumberFormat="1" applyFill="1"/>
    <xf numFmtId="4" fontId="0" fillId="0" borderId="0" xfId="0" applyNumberFormat="1" applyFill="1"/>
    <xf numFmtId="0" fontId="37" fillId="3" borderId="0" xfId="7" applyFont="1" applyFill="1" applyAlignment="1" applyProtection="1">
      <alignment horizontal="left"/>
    </xf>
    <xf numFmtId="0" fontId="0" fillId="3" borderId="0" xfId="0" applyFill="1" applyAlignment="1">
      <alignment horizontal="left"/>
    </xf>
    <xf numFmtId="165" fontId="38"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2" fontId="0" fillId="0" borderId="0" xfId="0" applyNumberFormat="1"/>
    <xf numFmtId="2" fontId="0" fillId="0" borderId="0" xfId="0" applyNumberFormat="1" applyBorder="1"/>
    <xf numFmtId="0" fontId="0" fillId="0" borderId="6" xfId="0" applyBorder="1"/>
    <xf numFmtId="2" fontId="0" fillId="0" borderId="6" xfId="0" applyNumberFormat="1" applyBorder="1"/>
    <xf numFmtId="2" fontId="0" fillId="4" borderId="6" xfId="0" applyNumberFormat="1" applyFill="1" applyBorder="1"/>
    <xf numFmtId="4" fontId="0" fillId="0" borderId="6" xfId="0" applyNumberFormat="1" applyBorder="1"/>
    <xf numFmtId="4" fontId="0" fillId="4" borderId="6" xfId="0" applyNumberFormat="1" applyFill="1" applyBorder="1"/>
    <xf numFmtId="9" fontId="0" fillId="0" borderId="0" xfId="0" applyNumberFormat="1"/>
    <xf numFmtId="10" fontId="0" fillId="0" borderId="0" xfId="0" applyNumberFormat="1"/>
    <xf numFmtId="1" fontId="0" fillId="0" borderId="0" xfId="0" applyNumberFormat="1"/>
    <xf numFmtId="0" fontId="32" fillId="0" borderId="7" xfId="0" applyFont="1" applyBorder="1"/>
    <xf numFmtId="4" fontId="32" fillId="0" borderId="8" xfId="0" applyNumberFormat="1" applyFont="1" applyBorder="1"/>
    <xf numFmtId="4" fontId="32" fillId="0" borderId="9" xfId="0" applyNumberFormat="1" applyFont="1" applyBorder="1"/>
    <xf numFmtId="0" fontId="34" fillId="0" borderId="0" xfId="0" applyFont="1" applyAlignment="1">
      <alignment horizontal="center" vertical="center"/>
    </xf>
    <xf numFmtId="0" fontId="0" fillId="0" borderId="0" xfId="0" applyAlignment="1">
      <alignment horizontal="left"/>
    </xf>
    <xf numFmtId="2" fontId="0" fillId="0" borderId="0" xfId="0" applyNumberFormat="1" applyBorder="1" applyAlignment="1"/>
    <xf numFmtId="0" fontId="0" fillId="0" borderId="0" xfId="0" applyFill="1" applyBorder="1" applyAlignment="1">
      <alignment vertical="center" wrapText="1"/>
    </xf>
    <xf numFmtId="2" fontId="0" fillId="0" borderId="0" xfId="0" applyNumberFormat="1" applyFill="1" applyBorder="1" applyAlignment="1"/>
    <xf numFmtId="0" fontId="0" fillId="0" borderId="0" xfId="0" applyBorder="1" applyAlignment="1">
      <alignment vertical="center" wrapText="1"/>
    </xf>
    <xf numFmtId="49" fontId="17" fillId="0" borderId="0" xfId="0" applyNumberFormat="1" applyFont="1" applyFill="1" applyBorder="1" applyAlignment="1" applyProtection="1">
      <alignment horizontal="center" vertical="center"/>
      <protection locked="0"/>
    </xf>
    <xf numFmtId="49" fontId="33" fillId="0" borderId="0" xfId="0" applyNumberFormat="1" applyFont="1" applyAlignment="1">
      <alignment horizontal="left"/>
    </xf>
    <xf numFmtId="0" fontId="0" fillId="0" borderId="0" xfId="0" applyBorder="1" applyAlignment="1">
      <alignment horizontal="left"/>
    </xf>
    <xf numFmtId="0" fontId="14" fillId="0" borderId="0" xfId="0" applyNumberFormat="1" applyFont="1" applyProtection="1">
      <protection locked="0"/>
    </xf>
    <xf numFmtId="0" fontId="33" fillId="3" borderId="0" xfId="0" applyFont="1" applyFill="1"/>
    <xf numFmtId="0" fontId="0" fillId="0" borderId="0" xfId="0" applyAlignment="1">
      <alignment horizontal="right"/>
    </xf>
    <xf numFmtId="14" fontId="0" fillId="0" borderId="0" xfId="0" applyNumberFormat="1"/>
    <xf numFmtId="0" fontId="0" fillId="0" borderId="0" xfId="0" applyFill="1" applyAlignment="1">
      <alignment horizontal="right"/>
    </xf>
    <xf numFmtId="0" fontId="32" fillId="0" borderId="0" xfId="0" applyFont="1" applyAlignment="1">
      <alignment horizontal="left"/>
    </xf>
    <xf numFmtId="168" fontId="0" fillId="0" borderId="0" xfId="0" applyNumberFormat="1"/>
    <xf numFmtId="0" fontId="0" fillId="0" borderId="0" xfId="0" applyAlignment="1">
      <alignment horizontal="center" vertical="center" wrapText="1"/>
    </xf>
    <xf numFmtId="0" fontId="33" fillId="0" borderId="0" xfId="0" applyFont="1" applyFill="1"/>
    <xf numFmtId="0" fontId="47" fillId="0" borderId="0" xfId="0" applyFont="1"/>
    <xf numFmtId="0" fontId="0" fillId="0" borderId="10" xfId="0" applyFill="1" applyBorder="1"/>
    <xf numFmtId="0" fontId="0" fillId="0" borderId="11" xfId="0" applyFill="1" applyBorder="1"/>
    <xf numFmtId="0" fontId="0" fillId="0" borderId="12" xfId="0" applyFill="1" applyBorder="1"/>
    <xf numFmtId="0" fontId="27" fillId="0" borderId="0" xfId="7" applyAlignment="1" applyProtection="1">
      <alignment wrapText="1"/>
    </xf>
    <xf numFmtId="0" fontId="27" fillId="0" borderId="0" xfId="7" applyAlignment="1" applyProtection="1"/>
    <xf numFmtId="0" fontId="58" fillId="0" borderId="0" xfId="0" applyFont="1" applyAlignment="1">
      <alignment vertical="center"/>
    </xf>
    <xf numFmtId="0" fontId="34" fillId="0" borderId="0" xfId="0" applyFont="1"/>
    <xf numFmtId="0" fontId="5" fillId="0" borderId="2"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32" fillId="3" borderId="0" xfId="0" applyFont="1" applyFill="1" applyBorder="1"/>
    <xf numFmtId="0" fontId="32" fillId="3" borderId="0" xfId="0" applyFont="1" applyFill="1" applyBorder="1" applyAlignment="1">
      <alignment horizontal="center"/>
    </xf>
    <xf numFmtId="0" fontId="32" fillId="3" borderId="0" xfId="0" applyFont="1" applyFill="1" applyBorder="1" applyAlignment="1">
      <alignment horizontal="right"/>
    </xf>
    <xf numFmtId="0" fontId="32" fillId="3" borderId="13" xfId="0" applyFont="1" applyFill="1" applyBorder="1" applyAlignment="1">
      <alignment horizontal="left"/>
    </xf>
    <xf numFmtId="0" fontId="0" fillId="3" borderId="14" xfId="0" applyFill="1" applyBorder="1"/>
    <xf numFmtId="0" fontId="32" fillId="3" borderId="15" xfId="0" applyFont="1" applyFill="1" applyBorder="1" applyAlignment="1">
      <alignment horizontal="right"/>
    </xf>
    <xf numFmtId="0" fontId="0" fillId="2" borderId="0" xfId="0" applyFill="1" applyBorder="1"/>
    <xf numFmtId="0" fontId="0" fillId="0" borderId="16" xfId="0" applyFill="1" applyBorder="1" applyProtection="1">
      <protection locked="0"/>
    </xf>
    <xf numFmtId="164" fontId="7" fillId="0" borderId="16" xfId="0" applyNumberFormat="1" applyFont="1" applyFill="1" applyBorder="1" applyAlignment="1" applyProtection="1">
      <alignment horizontal="center"/>
      <protection locked="0"/>
    </xf>
    <xf numFmtId="0" fontId="7" fillId="0" borderId="16" xfId="0" applyFont="1" applyFill="1" applyBorder="1" applyAlignment="1" applyProtection="1">
      <alignment horizontal="center"/>
      <protection locked="0"/>
    </xf>
    <xf numFmtId="4" fontId="32" fillId="0" borderId="16" xfId="0" applyNumberFormat="1" applyFont="1" applyFill="1" applyBorder="1" applyProtection="1">
      <protection locked="0"/>
    </xf>
    <xf numFmtId="0" fontId="0" fillId="0" borderId="17" xfId="0" applyFill="1" applyBorder="1" applyProtection="1">
      <protection locked="0"/>
    </xf>
    <xf numFmtId="164" fontId="7" fillId="0" borderId="17" xfId="0" applyNumberFormat="1"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4" fontId="32" fillId="0" borderId="17" xfId="0" applyNumberFormat="1" applyFont="1" applyFill="1" applyBorder="1" applyProtection="1">
      <protection locked="0"/>
    </xf>
    <xf numFmtId="0" fontId="0" fillId="0" borderId="17" xfId="0" applyFont="1" applyFill="1" applyBorder="1" applyProtection="1">
      <protection locked="0"/>
    </xf>
    <xf numFmtId="0" fontId="0" fillId="0" borderId="0" xfId="0" applyAlignment="1" applyProtection="1">
      <alignment horizontal="right"/>
      <protection locked="0"/>
    </xf>
    <xf numFmtId="0" fontId="0" fillId="0" borderId="0" xfId="0" applyProtection="1">
      <protection locked="0"/>
    </xf>
    <xf numFmtId="0" fontId="0" fillId="0" borderId="0" xfId="0" applyFill="1" applyAlignment="1" applyProtection="1">
      <alignment horizontal="right"/>
      <protection locked="0"/>
    </xf>
    <xf numFmtId="0" fontId="33" fillId="3" borderId="0" xfId="0" applyFont="1" applyFill="1" applyProtection="1"/>
    <xf numFmtId="0" fontId="34" fillId="3" borderId="0" xfId="0" applyFont="1" applyFill="1" applyProtection="1"/>
    <xf numFmtId="0" fontId="33" fillId="0" borderId="0" xfId="0" applyFont="1" applyProtection="1"/>
    <xf numFmtId="0" fontId="33" fillId="5" borderId="18" xfId="0" applyFont="1" applyFill="1" applyBorder="1" applyProtection="1"/>
    <xf numFmtId="0" fontId="33" fillId="5" borderId="19" xfId="0" applyFont="1" applyFill="1" applyBorder="1" applyAlignment="1" applyProtection="1">
      <alignment vertical="center"/>
    </xf>
    <xf numFmtId="0" fontId="33" fillId="5" borderId="19" xfId="0" applyFont="1" applyFill="1" applyBorder="1" applyProtection="1"/>
    <xf numFmtId="0" fontId="33" fillId="5" borderId="20" xfId="0" applyFont="1" applyFill="1" applyBorder="1" applyProtection="1"/>
    <xf numFmtId="0" fontId="33" fillId="5" borderId="21" xfId="0" applyFont="1" applyFill="1" applyBorder="1" applyProtection="1"/>
    <xf numFmtId="0" fontId="34" fillId="5" borderId="0" xfId="0" applyFont="1" applyFill="1" applyBorder="1" applyAlignment="1" applyProtection="1">
      <alignment vertical="center"/>
    </xf>
    <xf numFmtId="0" fontId="33" fillId="5" borderId="0" xfId="0" applyFont="1" applyFill="1" applyBorder="1" applyAlignment="1" applyProtection="1">
      <alignment vertical="center"/>
    </xf>
    <xf numFmtId="0" fontId="33" fillId="5" borderId="0" xfId="0" applyFont="1" applyFill="1" applyBorder="1" applyProtection="1"/>
    <xf numFmtId="0" fontId="33" fillId="5" borderId="5" xfId="0" applyFont="1" applyFill="1" applyBorder="1" applyProtection="1"/>
    <xf numFmtId="0" fontId="33" fillId="5" borderId="22" xfId="0" applyFont="1" applyFill="1" applyBorder="1" applyProtection="1"/>
    <xf numFmtId="0" fontId="33" fillId="5" borderId="4" xfId="0" applyFont="1" applyFill="1" applyBorder="1" applyProtection="1"/>
    <xf numFmtId="0" fontId="33" fillId="5" borderId="23" xfId="0" applyFont="1" applyFill="1" applyBorder="1" applyProtection="1"/>
    <xf numFmtId="0" fontId="34" fillId="0" borderId="0" xfId="0" applyFont="1" applyProtection="1"/>
    <xf numFmtId="0" fontId="34" fillId="5" borderId="0" xfId="0" applyFont="1" applyFill="1" applyBorder="1" applyProtection="1"/>
    <xf numFmtId="0" fontId="53" fillId="5" borderId="4" xfId="0" applyFont="1" applyFill="1" applyBorder="1" applyProtection="1"/>
    <xf numFmtId="0" fontId="1" fillId="0" borderId="0" xfId="0" applyFont="1" applyProtection="1">
      <protection hidden="1"/>
    </xf>
    <xf numFmtId="22" fontId="61" fillId="0" borderId="0" xfId="0" applyNumberFormat="1" applyFont="1" applyAlignment="1" applyProtection="1">
      <alignment horizontal="center"/>
      <protection hidden="1"/>
    </xf>
    <xf numFmtId="0" fontId="43" fillId="0" borderId="0" xfId="0" applyFont="1" applyProtection="1">
      <protection hidden="1"/>
    </xf>
    <xf numFmtId="0" fontId="33" fillId="0" borderId="0" xfId="0" applyFont="1" applyProtection="1">
      <protection hidden="1"/>
    </xf>
    <xf numFmtId="0" fontId="37" fillId="3" borderId="0" xfId="7" applyFont="1" applyFill="1" applyAlignment="1" applyProtection="1">
      <alignment horizontal="left"/>
      <protection hidden="1"/>
    </xf>
    <xf numFmtId="165" fontId="38" fillId="0" borderId="0" xfId="0" applyNumberFormat="1"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49" fontId="43" fillId="0" borderId="24" xfId="0" applyNumberFormat="1" applyFont="1" applyBorder="1" applyAlignment="1" applyProtection="1">
      <alignment horizontal="center" vertical="center" wrapText="1"/>
      <protection hidden="1"/>
    </xf>
    <xf numFmtId="0" fontId="44" fillId="0" borderId="0" xfId="0" applyFont="1" applyProtection="1">
      <protection hidden="1"/>
    </xf>
    <xf numFmtId="49" fontId="7" fillId="0" borderId="24" xfId="0" applyNumberFormat="1" applyFont="1" applyBorder="1" applyAlignment="1" applyProtection="1">
      <alignment horizontal="center" vertical="center" wrapText="1"/>
      <protection hidden="1"/>
    </xf>
    <xf numFmtId="166" fontId="44" fillId="0" borderId="24" xfId="0" applyNumberFormat="1" applyFont="1" applyBorder="1" applyProtection="1">
      <protection hidden="1"/>
    </xf>
    <xf numFmtId="4" fontId="44" fillId="0" borderId="24" xfId="0" applyNumberFormat="1" applyFont="1" applyBorder="1" applyProtection="1">
      <protection hidden="1"/>
    </xf>
    <xf numFmtId="4" fontId="44" fillId="0" borderId="0" xfId="0" applyNumberFormat="1" applyFont="1" applyAlignment="1" applyProtection="1">
      <alignment horizontal="center" vertical="center"/>
      <protection hidden="1"/>
    </xf>
    <xf numFmtId="1" fontId="44" fillId="0" borderId="0" xfId="0" applyNumberFormat="1" applyFont="1" applyAlignment="1" applyProtection="1">
      <alignment horizontal="center" vertical="center"/>
      <protection hidden="1"/>
    </xf>
    <xf numFmtId="10" fontId="59" fillId="0" borderId="0" xfId="0" applyNumberFormat="1" applyFont="1" applyProtection="1">
      <protection hidden="1"/>
    </xf>
    <xf numFmtId="1" fontId="59" fillId="0" borderId="0" xfId="0" applyNumberFormat="1" applyFont="1" applyAlignment="1" applyProtection="1">
      <alignment horizontal="center" vertical="center"/>
      <protection hidden="1"/>
    </xf>
    <xf numFmtId="49" fontId="44" fillId="0" borderId="0" xfId="0" applyNumberFormat="1" applyFont="1" applyProtection="1">
      <protection hidden="1"/>
    </xf>
    <xf numFmtId="4" fontId="44" fillId="0" borderId="0" xfId="0" applyNumberFormat="1" applyFont="1" applyProtection="1">
      <protection hidden="1"/>
    </xf>
    <xf numFmtId="0" fontId="32" fillId="0" borderId="0" xfId="0" applyFont="1" applyProtection="1">
      <protection hidden="1"/>
    </xf>
    <xf numFmtId="0" fontId="0" fillId="0" borderId="0" xfId="0" applyFont="1" applyProtection="1">
      <protection hidden="1"/>
    </xf>
    <xf numFmtId="0" fontId="43" fillId="0" borderId="0" xfId="0" applyFont="1" applyAlignment="1" applyProtection="1">
      <alignment horizontal="right"/>
      <protection hidden="1"/>
    </xf>
    <xf numFmtId="4" fontId="43" fillId="0" borderId="0" xfId="0" applyNumberFormat="1" applyFont="1" applyProtection="1">
      <protection hidden="1"/>
    </xf>
    <xf numFmtId="0" fontId="32" fillId="6" borderId="18" xfId="0" applyFont="1" applyFill="1" applyBorder="1" applyProtection="1">
      <protection hidden="1"/>
    </xf>
    <xf numFmtId="0" fontId="43" fillId="6" borderId="19" xfId="0" applyFont="1" applyFill="1" applyBorder="1" applyProtection="1">
      <protection hidden="1"/>
    </xf>
    <xf numFmtId="0" fontId="43" fillId="6" borderId="20" xfId="0" applyFont="1" applyFill="1" applyBorder="1" applyProtection="1">
      <protection hidden="1"/>
    </xf>
    <xf numFmtId="0" fontId="5" fillId="0" borderId="0" xfId="0" applyFont="1" applyProtection="1">
      <protection hidden="1"/>
    </xf>
    <xf numFmtId="0" fontId="3" fillId="0" borderId="0" xfId="0" applyFont="1" applyProtection="1">
      <protection hidden="1"/>
    </xf>
    <xf numFmtId="0" fontId="5" fillId="0" borderId="0" xfId="0" applyFont="1" applyAlignment="1" applyProtection="1">
      <alignment horizontal="right"/>
      <protection hidden="1"/>
    </xf>
    <xf numFmtId="0" fontId="5" fillId="0" borderId="0" xfId="0" applyFont="1" applyFill="1" applyBorder="1" applyProtection="1">
      <protection hidden="1"/>
    </xf>
    <xf numFmtId="0" fontId="5" fillId="0" borderId="0" xfId="0" applyFont="1" applyBorder="1" applyProtection="1">
      <protection hidden="1"/>
    </xf>
    <xf numFmtId="0" fontId="5" fillId="0"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Protection="1">
      <protection hidden="1"/>
    </xf>
    <xf numFmtId="0" fontId="5" fillId="0" borderId="5" xfId="0" applyFont="1" applyBorder="1" applyProtection="1">
      <protection hidden="1"/>
    </xf>
    <xf numFmtId="0" fontId="6" fillId="0" borderId="0"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0" fillId="0" borderId="0" xfId="0" applyFont="1" applyAlignment="1" applyProtection="1">
      <protection hidden="1"/>
    </xf>
    <xf numFmtId="0" fontId="55" fillId="0" borderId="0" xfId="0" applyFont="1" applyAlignment="1" applyProtection="1">
      <protection hidden="1"/>
    </xf>
    <xf numFmtId="0" fontId="47" fillId="0" borderId="0" xfId="0" applyFont="1" applyAlignment="1" applyProtection="1">
      <protection hidden="1"/>
    </xf>
    <xf numFmtId="49" fontId="47" fillId="0" borderId="0" xfId="0" applyNumberFormat="1" applyFont="1" applyAlignment="1" applyProtection="1">
      <protection hidden="1"/>
    </xf>
    <xf numFmtId="0" fontId="17" fillId="0" borderId="0" xfId="0" applyFont="1" applyAlignment="1" applyProtection="1">
      <protection hidden="1"/>
    </xf>
    <xf numFmtId="0" fontId="56" fillId="0" borderId="0" xfId="0" applyFont="1" applyAlignment="1" applyProtection="1">
      <alignment horizontal="center"/>
      <protection hidden="1"/>
    </xf>
    <xf numFmtId="0" fontId="57" fillId="0" borderId="0" xfId="0" applyFont="1" applyAlignment="1" applyProtection="1">
      <alignment horizontal="center"/>
      <protection hidden="1"/>
    </xf>
    <xf numFmtId="0" fontId="0" fillId="0" borderId="0" xfId="0" applyProtection="1">
      <protection hidden="1"/>
    </xf>
    <xf numFmtId="0" fontId="0" fillId="0" borderId="19" xfId="0" applyFont="1" applyBorder="1" applyAlignment="1" applyProtection="1">
      <alignment horizontal="center" vertical="top"/>
      <protection hidden="1"/>
    </xf>
    <xf numFmtId="0" fontId="0" fillId="0" borderId="0" xfId="0" applyFont="1" applyBorder="1" applyAlignment="1" applyProtection="1">
      <protection hidden="1"/>
    </xf>
    <xf numFmtId="0" fontId="4" fillId="0" borderId="0" xfId="0" applyFont="1" applyAlignment="1" applyProtection="1">
      <protection hidden="1"/>
    </xf>
    <xf numFmtId="0" fontId="3" fillId="0" borderId="0" xfId="0" applyFont="1" applyAlignment="1" applyProtection="1">
      <alignment horizontal="center"/>
      <protection hidden="1"/>
    </xf>
    <xf numFmtId="49" fontId="3" fillId="0" borderId="24" xfId="0" applyNumberFormat="1" applyFont="1" applyBorder="1" applyAlignment="1" applyProtection="1">
      <alignment horizontal="center"/>
      <protection hidden="1"/>
    </xf>
    <xf numFmtId="0" fontId="0" fillId="0" borderId="19" xfId="0" applyFont="1" applyBorder="1" applyAlignment="1" applyProtection="1">
      <protection hidden="1"/>
    </xf>
    <xf numFmtId="0" fontId="0" fillId="0" borderId="0" xfId="0" applyFont="1" applyBorder="1" applyAlignment="1" applyProtection="1">
      <alignment horizontal="center" vertical="center"/>
      <protection hidden="1"/>
    </xf>
    <xf numFmtId="0" fontId="0" fillId="0" borderId="23" xfId="0" applyFont="1" applyBorder="1" applyAlignment="1" applyProtection="1">
      <alignment vertical="top" wrapText="1"/>
      <protection hidden="1"/>
    </xf>
    <xf numFmtId="0" fontId="5" fillId="0" borderId="23"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2" fillId="0" borderId="0" xfId="0" applyNumberFormat="1" applyFont="1" applyProtection="1">
      <protection hidden="1"/>
    </xf>
    <xf numFmtId="0" fontId="2" fillId="0" borderId="0" xfId="0" applyFont="1" applyBorder="1" applyProtection="1">
      <protection hidden="1"/>
    </xf>
    <xf numFmtId="0" fontId="2" fillId="0" borderId="0" xfId="0" applyFont="1" applyProtection="1">
      <protection hidden="1"/>
    </xf>
    <xf numFmtId="0" fontId="2" fillId="0" borderId="0" xfId="0" applyFont="1" applyBorder="1" applyAlignment="1" applyProtection="1">
      <alignment horizontal="left" vertical="top" wrapText="1" indent="3"/>
      <protection hidden="1"/>
    </xf>
    <xf numFmtId="0" fontId="13" fillId="0" borderId="0" xfId="0" applyFont="1" applyBorder="1" applyAlignment="1" applyProtection="1">
      <alignment horizontal="left" vertical="top" wrapText="1" indent="2"/>
      <protection hidden="1"/>
    </xf>
    <xf numFmtId="0" fontId="21" fillId="0" borderId="0" xfId="0" applyFont="1" applyBorder="1" applyAlignment="1" applyProtection="1">
      <alignment horizontal="right" vertical="top"/>
      <protection hidden="1"/>
    </xf>
    <xf numFmtId="0" fontId="11"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0" xfId="0" applyFont="1" applyBorder="1" applyProtection="1">
      <protection hidden="1"/>
    </xf>
    <xf numFmtId="0" fontId="12" fillId="0" borderId="0" xfId="0" applyFont="1" applyBorder="1" applyAlignment="1" applyProtection="1">
      <alignment horizontal="center" vertical="center"/>
      <protection hidden="1"/>
    </xf>
    <xf numFmtId="0" fontId="22" fillId="0" borderId="0" xfId="0" applyFont="1" applyAlignment="1" applyProtection="1">
      <alignment horizontal="center"/>
      <protection hidden="1"/>
    </xf>
    <xf numFmtId="0" fontId="23" fillId="0" borderId="0" xfId="0" applyFont="1" applyAlignment="1" applyProtection="1">
      <alignment horizontal="right"/>
      <protection hidden="1"/>
    </xf>
    <xf numFmtId="0" fontId="24" fillId="0" borderId="0" xfId="0" applyFont="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49" fontId="2" fillId="0" borderId="0" xfId="0" applyNumberFormat="1" applyFont="1" applyAlignment="1" applyProtection="1">
      <alignment horizontal="center" vertical="center"/>
      <protection hidden="1"/>
    </xf>
    <xf numFmtId="49" fontId="2" fillId="0" borderId="0" xfId="0" applyNumberFormat="1" applyFont="1" applyBorder="1" applyAlignment="1" applyProtection="1">
      <alignment horizontal="center" vertical="center"/>
      <protection hidden="1"/>
    </xf>
    <xf numFmtId="0" fontId="5" fillId="0" borderId="0" xfId="0" applyFont="1" applyAlignment="1" applyProtection="1">
      <alignment vertical="center"/>
      <protection hidden="1"/>
    </xf>
    <xf numFmtId="49" fontId="3" fillId="0" borderId="0" xfId="0" applyNumberFormat="1" applyFont="1" applyBorder="1" applyAlignment="1" applyProtection="1">
      <alignment horizontal="center"/>
      <protection hidden="1"/>
    </xf>
    <xf numFmtId="0" fontId="11" fillId="0" borderId="0" xfId="0" applyFont="1" applyProtection="1">
      <protection hidden="1"/>
    </xf>
    <xf numFmtId="0" fontId="26" fillId="0" borderId="0" xfId="0" applyFont="1" applyAlignment="1" applyProtection="1">
      <alignment horizontal="right"/>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center"/>
      <protection hidden="1"/>
    </xf>
    <xf numFmtId="0" fontId="5" fillId="0" borderId="0" xfId="0" applyFont="1" applyAlignment="1" applyProtection="1">
      <alignment vertical="center" wrapText="1"/>
      <protection hidden="1"/>
    </xf>
    <xf numFmtId="0" fontId="72" fillId="0" borderId="0" xfId="0" applyFont="1" applyProtection="1">
      <protection hidden="1"/>
    </xf>
    <xf numFmtId="0" fontId="34" fillId="0" borderId="0" xfId="0" applyFont="1" applyAlignment="1">
      <alignment horizontal="right" vertical="center"/>
    </xf>
    <xf numFmtId="0" fontId="34" fillId="0" borderId="0" xfId="0" applyFont="1" applyAlignment="1">
      <alignment horizontal="left" vertical="center"/>
    </xf>
    <xf numFmtId="0" fontId="1" fillId="0" borderId="0" xfId="0" applyFont="1" applyFill="1" applyBorder="1" applyAlignment="1">
      <alignment vertical="center" wrapText="1"/>
    </xf>
    <xf numFmtId="49" fontId="1" fillId="0" borderId="0" xfId="0" applyNumberFormat="1" applyFont="1" applyFill="1" applyBorder="1" applyAlignment="1" applyProtection="1">
      <alignment horizontal="center" vertical="center" wrapText="1"/>
      <protection hidden="1"/>
    </xf>
    <xf numFmtId="2" fontId="1" fillId="0" borderId="0" xfId="0" applyNumberFormat="1" applyFont="1" applyProtection="1">
      <protection hidden="1"/>
    </xf>
    <xf numFmtId="164" fontId="1" fillId="0" borderId="0" xfId="0" applyNumberFormat="1" applyFont="1" applyProtection="1">
      <protection hidden="1"/>
    </xf>
    <xf numFmtId="0" fontId="1" fillId="0" borderId="0" xfId="0" applyFont="1"/>
    <xf numFmtId="2" fontId="1" fillId="0" borderId="0" xfId="0" applyNumberFormat="1" applyFont="1" applyFill="1" applyBorder="1" applyAlignment="1"/>
    <xf numFmtId="2" fontId="1" fillId="0" borderId="0" xfId="0" applyNumberFormat="1" applyFont="1"/>
    <xf numFmtId="0" fontId="43" fillId="0" borderId="0" xfId="0" applyFont="1"/>
    <xf numFmtId="164" fontId="43" fillId="0" borderId="0" xfId="0" applyNumberFormat="1" applyFont="1"/>
    <xf numFmtId="0" fontId="43" fillId="0" borderId="0" xfId="0" applyFont="1" applyFill="1"/>
    <xf numFmtId="0" fontId="0" fillId="0" borderId="0" xfId="0" applyFont="1" applyFill="1"/>
    <xf numFmtId="0" fontId="60" fillId="0" borderId="0" xfId="0" applyFont="1"/>
    <xf numFmtId="0" fontId="47" fillId="0" borderId="0" xfId="0" applyFont="1" applyProtection="1">
      <protection hidden="1"/>
    </xf>
    <xf numFmtId="49" fontId="77" fillId="0" borderId="0" xfId="0" applyNumberFormat="1" applyFont="1" applyProtection="1">
      <protection hidden="1"/>
    </xf>
    <xf numFmtId="0" fontId="0" fillId="0" borderId="0" xfId="0" applyFont="1"/>
    <xf numFmtId="2" fontId="0" fillId="0" borderId="0" xfId="0" applyNumberFormat="1" applyFont="1"/>
    <xf numFmtId="0" fontId="0" fillId="0" borderId="0" xfId="0" applyFont="1" applyBorder="1"/>
    <xf numFmtId="2" fontId="0" fillId="0" borderId="0" xfId="0" applyNumberFormat="1" applyFont="1" applyBorder="1"/>
    <xf numFmtId="0" fontId="79" fillId="0" borderId="0" xfId="0" applyFont="1" applyFill="1" applyBorder="1"/>
    <xf numFmtId="2" fontId="79" fillId="0" borderId="0" xfId="0" applyNumberFormat="1" applyFont="1" applyFill="1" applyBorder="1"/>
    <xf numFmtId="0" fontId="78" fillId="0" borderId="0" xfId="0" applyFont="1" applyFill="1"/>
    <xf numFmtId="0" fontId="78" fillId="0" borderId="0" xfId="0" applyFont="1" applyBorder="1"/>
    <xf numFmtId="2" fontId="78" fillId="0" borderId="0" xfId="0" applyNumberFormat="1" applyFont="1" applyBorder="1"/>
    <xf numFmtId="0" fontId="78" fillId="0" borderId="0" xfId="0" applyFont="1"/>
    <xf numFmtId="164" fontId="0" fillId="7" borderId="0" xfId="0" applyNumberFormat="1" applyFill="1"/>
    <xf numFmtId="2" fontId="78" fillId="0" borderId="0" xfId="0" applyNumberFormat="1" applyFont="1" applyFill="1" applyBorder="1"/>
    <xf numFmtId="164" fontId="1" fillId="0" borderId="0" xfId="0" applyNumberFormat="1" applyFont="1" applyFill="1"/>
    <xf numFmtId="0" fontId="0" fillId="7" borderId="0" xfId="0" applyFont="1" applyFill="1" applyBorder="1"/>
    <xf numFmtId="164" fontId="78" fillId="0" borderId="0" xfId="0" applyNumberFormat="1" applyFont="1" applyFill="1"/>
    <xf numFmtId="0" fontId="0" fillId="8" borderId="0" xfId="0" applyFont="1" applyFill="1"/>
    <xf numFmtId="0" fontId="0" fillId="8" borderId="0" xfId="0" applyFont="1" applyFill="1" applyBorder="1"/>
    <xf numFmtId="2" fontId="0" fillId="8" borderId="0" xfId="0" applyNumberFormat="1" applyFont="1" applyFill="1" applyBorder="1"/>
    <xf numFmtId="164" fontId="78" fillId="0" borderId="18" xfId="0" applyNumberFormat="1" applyFont="1" applyBorder="1"/>
    <xf numFmtId="0" fontId="79" fillId="0" borderId="19" xfId="0" applyFont="1" applyFill="1" applyBorder="1"/>
    <xf numFmtId="2" fontId="79" fillId="0" borderId="19" xfId="0" applyNumberFormat="1" applyFont="1" applyFill="1" applyBorder="1"/>
    <xf numFmtId="2" fontId="79" fillId="0" borderId="20" xfId="0" applyNumberFormat="1" applyFont="1" applyFill="1" applyBorder="1"/>
    <xf numFmtId="164" fontId="78" fillId="0" borderId="21" xfId="0" applyNumberFormat="1" applyFont="1" applyBorder="1"/>
    <xf numFmtId="2" fontId="79" fillId="0" borderId="5" xfId="0" applyNumberFormat="1" applyFont="1" applyFill="1" applyBorder="1"/>
    <xf numFmtId="164" fontId="78" fillId="0" borderId="22" xfId="0" applyNumberFormat="1" applyFont="1" applyBorder="1"/>
    <xf numFmtId="0" fontId="79" fillId="0" borderId="4" xfId="0" applyFont="1" applyFill="1" applyBorder="1"/>
    <xf numFmtId="2" fontId="79" fillId="0" borderId="4" xfId="0" applyNumberFormat="1" applyFont="1" applyFill="1" applyBorder="1"/>
    <xf numFmtId="2" fontId="79" fillId="0" borderId="23" xfId="0" applyNumberFormat="1" applyFont="1" applyFill="1" applyBorder="1"/>
    <xf numFmtId="2" fontId="79" fillId="0" borderId="25" xfId="0" applyNumberFormat="1" applyFont="1" applyFill="1" applyBorder="1"/>
    <xf numFmtId="2" fontId="79" fillId="0" borderId="3" xfId="0" applyNumberFormat="1" applyFont="1" applyFill="1" applyBorder="1"/>
    <xf numFmtId="0" fontId="80" fillId="0" borderId="0" xfId="0" applyFont="1" applyBorder="1"/>
    <xf numFmtId="0" fontId="35" fillId="0" borderId="0" xfId="0" applyFont="1" applyBorder="1"/>
    <xf numFmtId="2" fontId="35" fillId="0" borderId="0" xfId="0" applyNumberFormat="1" applyFont="1" applyBorder="1"/>
    <xf numFmtId="167" fontId="81" fillId="0" borderId="0" xfId="0" applyNumberFormat="1" applyFont="1"/>
    <xf numFmtId="4" fontId="81" fillId="0" borderId="0" xfId="0" applyNumberFormat="1" applyFont="1"/>
    <xf numFmtId="0" fontId="81" fillId="0" borderId="0" xfId="0" applyFont="1"/>
    <xf numFmtId="0" fontId="30" fillId="0" borderId="0" xfId="0" applyFont="1" applyAlignment="1" applyProtection="1">
      <alignment horizontal="center"/>
      <protection hidden="1"/>
    </xf>
    <xf numFmtId="2" fontId="0" fillId="4" borderId="0" xfId="0" applyNumberFormat="1" applyFont="1" applyFill="1" applyBorder="1"/>
    <xf numFmtId="2" fontId="35" fillId="0" borderId="0" xfId="0" applyNumberFormat="1" applyFont="1"/>
    <xf numFmtId="4" fontId="30" fillId="0" borderId="0" xfId="0" applyNumberFormat="1" applyFont="1" applyProtection="1">
      <protection hidden="1"/>
    </xf>
    <xf numFmtId="0" fontId="1" fillId="9" borderId="0" xfId="0" applyFont="1" applyFill="1" applyBorder="1" applyAlignment="1">
      <alignment vertical="center" wrapText="1"/>
    </xf>
    <xf numFmtId="2" fontId="1" fillId="9" borderId="0" xfId="0" applyNumberFormat="1" applyFont="1" applyFill="1" applyBorder="1" applyAlignment="1"/>
    <xf numFmtId="0" fontId="0" fillId="9" borderId="0" xfId="0" applyFill="1"/>
    <xf numFmtId="2" fontId="1" fillId="0" borderId="0" xfId="0" applyNumberFormat="1" applyFont="1" applyBorder="1"/>
    <xf numFmtId="2" fontId="0" fillId="0" borderId="0" xfId="0" applyNumberFormat="1" applyFont="1" applyFill="1" applyBorder="1"/>
    <xf numFmtId="0" fontId="0" fillId="4" borderId="0" xfId="0" applyFill="1"/>
    <xf numFmtId="4" fontId="30" fillId="0" borderId="0" xfId="0" applyNumberFormat="1" applyFont="1" applyAlignment="1" applyProtection="1">
      <alignment horizontal="left" vertical="center"/>
      <protection hidden="1"/>
    </xf>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2" xfId="0" applyFont="1" applyFill="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83" fillId="0" borderId="0" xfId="0" applyFont="1" applyProtection="1">
      <protection hidden="1"/>
    </xf>
    <xf numFmtId="49" fontId="5" fillId="0" borderId="0" xfId="0" applyNumberFormat="1" applyFont="1" applyProtection="1">
      <protection hidden="1"/>
    </xf>
    <xf numFmtId="0" fontId="37" fillId="0" borderId="0" xfId="7" applyFont="1" applyFill="1" applyAlignment="1" applyProtection="1">
      <alignment horizontal="left"/>
      <protection hidden="1"/>
    </xf>
    <xf numFmtId="0" fontId="3" fillId="0" borderId="0" xfId="0" applyFont="1" applyAlignment="1" applyProtection="1">
      <alignment vertical="top"/>
      <protection hidden="1"/>
    </xf>
    <xf numFmtId="1" fontId="2" fillId="0" borderId="25" xfId="0" applyNumberFormat="1" applyFont="1" applyBorder="1" applyAlignment="1" applyProtection="1">
      <alignment horizontal="right" vertical="center"/>
      <protection hidden="1"/>
    </xf>
    <xf numFmtId="0" fontId="4" fillId="0" borderId="2" xfId="0" applyFont="1" applyBorder="1" applyAlignment="1" applyProtection="1">
      <alignment horizontal="center"/>
      <protection hidden="1"/>
    </xf>
    <xf numFmtId="0" fontId="4" fillId="0" borderId="0" xfId="0" applyFont="1" applyProtection="1">
      <protection hidden="1"/>
    </xf>
    <xf numFmtId="0" fontId="3" fillId="0" borderId="2" xfId="0" applyFont="1" applyBorder="1" applyAlignment="1" applyProtection="1">
      <alignment horizontal="center"/>
      <protection hidden="1"/>
    </xf>
    <xf numFmtId="49" fontId="4" fillId="0" borderId="0" xfId="0" applyNumberFormat="1" applyFont="1" applyAlignment="1" applyProtection="1">
      <alignment horizontal="center"/>
      <protection hidden="1"/>
    </xf>
    <xf numFmtId="0" fontId="4" fillId="0" borderId="0" xfId="0" applyFont="1" applyAlignment="1" applyProtection="1">
      <alignment horizontal="right"/>
      <protection hidden="1"/>
    </xf>
    <xf numFmtId="0" fontId="4" fillId="0" borderId="0" xfId="0" applyFont="1" applyBorder="1" applyAlignment="1" applyProtection="1">
      <alignment horizontal="left"/>
      <protection hidden="1"/>
    </xf>
    <xf numFmtId="0" fontId="75" fillId="2" borderId="0" xfId="6" applyFont="1" applyFill="1" applyAlignment="1" applyProtection="1">
      <alignment vertical="center"/>
      <protection hidden="1"/>
    </xf>
    <xf numFmtId="0" fontId="1" fillId="0" borderId="1" xfId="3" applyFont="1" applyFill="1" applyBorder="1" applyAlignment="1" applyProtection="1">
      <alignment horizontal="left"/>
      <protection hidden="1"/>
    </xf>
    <xf numFmtId="14" fontId="76" fillId="0" borderId="1" xfId="1" applyNumberFormat="1" applyFont="1" applyFill="1" applyBorder="1" applyAlignment="1" applyProtection="1">
      <alignment horizontal="center" vertical="center" wrapText="1"/>
      <protection hidden="1"/>
    </xf>
    <xf numFmtId="0" fontId="5" fillId="0" borderId="1" xfId="5" applyFont="1" applyFill="1" applyBorder="1" applyAlignment="1" applyProtection="1">
      <alignment horizontal="left" vertical="center" wrapText="1"/>
      <protection hidden="1"/>
    </xf>
    <xf numFmtId="4" fontId="1" fillId="0" borderId="1" xfId="4" applyNumberFormat="1" applyFont="1" applyFill="1" applyBorder="1" applyAlignment="1" applyProtection="1">
      <alignment horizontal="right"/>
      <protection hidden="1"/>
    </xf>
    <xf numFmtId="22" fontId="48" fillId="0" borderId="0" xfId="0" applyNumberFormat="1" applyFont="1" applyAlignment="1" applyProtection="1">
      <alignment horizontal="center"/>
      <protection hidden="1"/>
    </xf>
    <xf numFmtId="0" fontId="85" fillId="0" borderId="0" xfId="0" applyFont="1"/>
    <xf numFmtId="0" fontId="85" fillId="0" borderId="0" xfId="0" applyFont="1" applyAlignment="1">
      <alignment horizontal="right"/>
    </xf>
    <xf numFmtId="2" fontId="85" fillId="0" borderId="0" xfId="0" applyNumberFormat="1" applyFont="1"/>
    <xf numFmtId="2" fontId="85" fillId="0" borderId="0" xfId="0" applyNumberFormat="1" applyFont="1" applyAlignment="1">
      <alignment horizontal="right"/>
    </xf>
    <xf numFmtId="2" fontId="85" fillId="0" borderId="0" xfId="0" applyNumberFormat="1" applyFont="1" applyFill="1"/>
    <xf numFmtId="0" fontId="33" fillId="0" borderId="0" xfId="0" applyFont="1" applyBorder="1" applyAlignment="1"/>
    <xf numFmtId="0" fontId="0" fillId="0" borderId="0" xfId="0" applyBorder="1" applyAlignment="1"/>
    <xf numFmtId="0" fontId="33" fillId="0" borderId="0" xfId="0" applyFont="1" applyAlignment="1">
      <alignment horizontal="left"/>
    </xf>
    <xf numFmtId="0" fontId="51" fillId="3" borderId="0" xfId="7" applyFont="1" applyFill="1" applyAlignment="1" applyProtection="1">
      <alignment horizontal="center"/>
    </xf>
    <xf numFmtId="0" fontId="52" fillId="5" borderId="19" xfId="7" applyFont="1" applyFill="1" applyBorder="1" applyAlignment="1" applyProtection="1"/>
    <xf numFmtId="0" fontId="52" fillId="0" borderId="0" xfId="7" applyFont="1" applyAlignment="1" applyProtection="1"/>
    <xf numFmtId="0" fontId="62" fillId="10" borderId="0" xfId="0" applyFont="1" applyFill="1" applyAlignment="1">
      <alignment vertical="center"/>
    </xf>
    <xf numFmtId="0" fontId="60" fillId="10" borderId="0" xfId="0" applyFont="1" applyFill="1" applyAlignment="1">
      <alignment vertical="center"/>
    </xf>
    <xf numFmtId="0" fontId="73" fillId="0" borderId="0" xfId="7" applyFont="1" applyAlignment="1" applyProtection="1"/>
    <xf numFmtId="0" fontId="0" fillId="0" borderId="0" xfId="0" applyAlignment="1"/>
    <xf numFmtId="0" fontId="54" fillId="0" borderId="0" xfId="7" applyFont="1" applyAlignment="1" applyProtection="1"/>
    <xf numFmtId="0" fontId="33" fillId="0" borderId="2" xfId="0" applyFont="1" applyBorder="1" applyAlignment="1"/>
    <xf numFmtId="0" fontId="0" fillId="0" borderId="25" xfId="0" applyBorder="1" applyAlignment="1"/>
    <xf numFmtId="0" fontId="0" fillId="0" borderId="3" xfId="0" applyBorder="1" applyAlignment="1"/>
    <xf numFmtId="0" fontId="33" fillId="0" borderId="0" xfId="0" applyFont="1" applyAlignment="1">
      <alignment horizontal="right" wrapText="1"/>
    </xf>
    <xf numFmtId="0" fontId="0" fillId="0" borderId="0" xfId="0" applyAlignment="1">
      <alignment horizontal="right" wrapText="1"/>
    </xf>
    <xf numFmtId="0" fontId="51" fillId="0" borderId="0" xfId="7" applyFont="1" applyAlignment="1" applyProtection="1">
      <alignment horizontal="center" wrapText="1"/>
    </xf>
    <xf numFmtId="0" fontId="54" fillId="0" borderId="0" xfId="7" applyFont="1" applyAlignment="1" applyProtection="1">
      <alignment wrapText="1"/>
    </xf>
    <xf numFmtId="0" fontId="34" fillId="0" borderId="0" xfId="0" applyFont="1" applyAlignment="1">
      <alignment horizontal="right" vertical="center"/>
    </xf>
    <xf numFmtId="0" fontId="0" fillId="0" borderId="0" xfId="0" applyAlignment="1">
      <alignment horizontal="right"/>
    </xf>
    <xf numFmtId="0" fontId="62" fillId="12" borderId="0" xfId="0" applyFont="1" applyFill="1" applyAlignment="1">
      <alignment horizontal="left" vertical="center"/>
    </xf>
    <xf numFmtId="0" fontId="60" fillId="12" borderId="0" xfId="0" applyFont="1" applyFill="1" applyAlignment="1">
      <alignment horizontal="left" vertical="center"/>
    </xf>
    <xf numFmtId="0" fontId="59" fillId="0" borderId="0" xfId="0" applyFont="1" applyAlignment="1"/>
    <xf numFmtId="0" fontId="62" fillId="13" borderId="0" xfId="0" applyFont="1" applyFill="1" applyAlignment="1">
      <alignment vertical="center"/>
    </xf>
    <xf numFmtId="0" fontId="60" fillId="13" borderId="0" xfId="0" applyFont="1" applyFill="1" applyAlignment="1">
      <alignment vertical="center"/>
    </xf>
    <xf numFmtId="0" fontId="62" fillId="7" borderId="0" xfId="0" applyFont="1" applyFill="1" applyAlignment="1">
      <alignment vertical="center"/>
    </xf>
    <xf numFmtId="0" fontId="60" fillId="7" borderId="0" xfId="0" applyFont="1" applyFill="1" applyAlignment="1">
      <alignment vertical="center"/>
    </xf>
    <xf numFmtId="0" fontId="62" fillId="11" borderId="0" xfId="0" applyFont="1" applyFill="1" applyAlignment="1">
      <alignment vertical="center"/>
    </xf>
    <xf numFmtId="0" fontId="60" fillId="11" borderId="0" xfId="0" applyFont="1" applyFill="1" applyAlignment="1">
      <alignment vertical="center"/>
    </xf>
    <xf numFmtId="0" fontId="42" fillId="0" borderId="27" xfId="0" applyNumberFormat="1" applyFont="1" applyFill="1" applyBorder="1" applyAlignment="1" applyProtection="1">
      <alignment horizontal="center" vertical="center"/>
      <protection locked="0"/>
    </xf>
    <xf numFmtId="49" fontId="17" fillId="0" borderId="27" xfId="0" applyNumberFormat="1"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33" fillId="0" borderId="0" xfId="0" applyFont="1" applyAlignment="1"/>
    <xf numFmtId="0" fontId="34" fillId="0" borderId="0" xfId="0" applyFont="1" applyAlignment="1">
      <alignment horizontal="center" vertical="center"/>
    </xf>
    <xf numFmtId="0" fontId="34" fillId="3" borderId="0" xfId="0" applyNumberFormat="1" applyFont="1" applyFill="1" applyAlignment="1" applyProtection="1">
      <alignment wrapText="1"/>
      <protection locked="0"/>
    </xf>
    <xf numFmtId="49" fontId="7" fillId="0" borderId="0" xfId="0" applyNumberFormat="1" applyFont="1" applyAlignment="1">
      <alignment horizontal="left" vertical="justify"/>
    </xf>
    <xf numFmtId="0" fontId="33" fillId="0" borderId="26" xfId="0" applyFont="1" applyBorder="1" applyAlignment="1"/>
    <xf numFmtId="49" fontId="33" fillId="0" borderId="0" xfId="0" applyNumberFormat="1" applyFont="1" applyAlignment="1">
      <alignment horizontal="left"/>
    </xf>
    <xf numFmtId="0" fontId="0" fillId="0" borderId="0" xfId="0" applyAlignment="1">
      <alignment horizontal="left"/>
    </xf>
    <xf numFmtId="0" fontId="0" fillId="0" borderId="26" xfId="0" applyBorder="1" applyAlignment="1">
      <alignment horizontal="left"/>
    </xf>
    <xf numFmtId="165" fontId="34" fillId="0" borderId="0" xfId="0" applyNumberFormat="1" applyFont="1" applyAlignment="1" applyProtection="1">
      <alignment horizontal="left"/>
      <protection locked="0"/>
    </xf>
    <xf numFmtId="165" fontId="32" fillId="0" borderId="0" xfId="0" applyNumberFormat="1" applyFont="1" applyAlignment="1" applyProtection="1">
      <alignment horizontal="left"/>
      <protection locked="0"/>
    </xf>
    <xf numFmtId="165" fontId="0" fillId="0" borderId="0" xfId="0" applyNumberFormat="1" applyAlignment="1" applyProtection="1">
      <alignment horizontal="left"/>
      <protection locked="0"/>
    </xf>
    <xf numFmtId="49" fontId="33" fillId="0" borderId="29" xfId="0" applyNumberFormat="1" applyFont="1" applyBorder="1" applyAlignment="1"/>
    <xf numFmtId="49" fontId="39" fillId="0" borderId="28" xfId="0" applyNumberFormat="1" applyFont="1" applyFill="1" applyBorder="1" applyAlignment="1" applyProtection="1">
      <alignment horizontal="left" vertical="center"/>
      <protection locked="0"/>
    </xf>
    <xf numFmtId="0" fontId="39" fillId="0" borderId="28" xfId="0" applyFont="1" applyBorder="1" applyAlignment="1">
      <alignment vertical="center"/>
    </xf>
    <xf numFmtId="0" fontId="17" fillId="0" borderId="27" xfId="0" applyNumberFormat="1" applyFont="1" applyFill="1" applyBorder="1" applyAlignment="1" applyProtection="1">
      <alignment horizontal="center" vertical="center"/>
    </xf>
    <xf numFmtId="0" fontId="34" fillId="0" borderId="0" xfId="0" applyFont="1" applyAlignment="1" applyProtection="1">
      <alignment vertical="center" wrapText="1"/>
      <protection locked="0"/>
    </xf>
    <xf numFmtId="164" fontId="34" fillId="0" borderId="0" xfId="0" applyNumberFormat="1" applyFont="1" applyAlignment="1" applyProtection="1">
      <alignment horizontal="center"/>
      <protection locked="0"/>
    </xf>
    <xf numFmtId="164" fontId="32" fillId="0" borderId="0" xfId="0" applyNumberFormat="1" applyFont="1" applyAlignment="1" applyProtection="1">
      <alignment horizontal="center"/>
      <protection locked="0"/>
    </xf>
    <xf numFmtId="49" fontId="39" fillId="0" borderId="0" xfId="0" applyNumberFormat="1" applyFont="1" applyFill="1" applyBorder="1" applyAlignment="1" applyProtection="1">
      <alignment horizontal="left" vertical="center"/>
      <protection locked="0"/>
    </xf>
    <xf numFmtId="0" fontId="0" fillId="0" borderId="0" xfId="0" applyAlignment="1">
      <alignment vertical="center"/>
    </xf>
    <xf numFmtId="0" fontId="0" fillId="0" borderId="26" xfId="0" applyBorder="1" applyAlignment="1">
      <alignment vertical="center"/>
    </xf>
    <xf numFmtId="49" fontId="34" fillId="0" borderId="0" xfId="0" applyNumberFormat="1" applyFont="1" applyAlignment="1" applyProtection="1">
      <alignment horizontal="left"/>
      <protection locked="0"/>
    </xf>
    <xf numFmtId="49" fontId="34" fillId="0" borderId="0" xfId="0" applyNumberFormat="1" applyFont="1" applyAlignment="1" applyProtection="1">
      <protection locked="0"/>
    </xf>
    <xf numFmtId="49" fontId="32" fillId="0" borderId="0" xfId="0" applyNumberFormat="1" applyFont="1" applyAlignment="1" applyProtection="1">
      <protection locked="0"/>
    </xf>
    <xf numFmtId="0" fontId="33" fillId="3" borderId="0" xfId="0" applyFont="1" applyFill="1" applyAlignment="1"/>
    <xf numFmtId="0" fontId="41" fillId="0" borderId="0" xfId="0" applyNumberFormat="1" applyFont="1" applyAlignment="1"/>
    <xf numFmtId="0" fontId="34" fillId="3" borderId="0" xfId="0" applyFont="1" applyFill="1" applyAlignment="1" applyProtection="1">
      <protection locked="0"/>
    </xf>
    <xf numFmtId="0" fontId="0" fillId="3" borderId="0" xfId="0" applyFill="1" applyAlignment="1" applyProtection="1">
      <protection locked="0"/>
    </xf>
    <xf numFmtId="49" fontId="33" fillId="0" borderId="0" xfId="0" applyNumberFormat="1" applyFont="1" applyAlignment="1">
      <alignment horizontal="right"/>
    </xf>
    <xf numFmtId="0" fontId="0" fillId="0" borderId="26" xfId="0" applyBorder="1" applyAlignment="1">
      <alignment horizontal="right"/>
    </xf>
    <xf numFmtId="0" fontId="33" fillId="0" borderId="0" xfId="0" applyFont="1" applyAlignment="1">
      <alignment horizontal="right"/>
    </xf>
    <xf numFmtId="0" fontId="34" fillId="0" borderId="0" xfId="0" applyFont="1" applyAlignment="1" applyProtection="1">
      <alignment horizontal="right"/>
      <protection locked="0"/>
    </xf>
    <xf numFmtId="0" fontId="17" fillId="3" borderId="27" xfId="0" applyNumberFormat="1" applyFont="1" applyFill="1" applyBorder="1" applyAlignment="1" applyProtection="1">
      <alignment horizontal="center" vertical="center"/>
      <protection locked="0"/>
    </xf>
    <xf numFmtId="0" fontId="33" fillId="3" borderId="26" xfId="0" applyFont="1" applyFill="1" applyBorder="1" applyAlignment="1"/>
    <xf numFmtId="49" fontId="17" fillId="0" borderId="27" xfId="0" applyNumberFormat="1" applyFont="1" applyFill="1" applyBorder="1" applyAlignment="1" applyProtection="1">
      <alignment horizontal="center" vertical="center"/>
    </xf>
    <xf numFmtId="0" fontId="84" fillId="0" borderId="0" xfId="0" applyFont="1" applyProtection="1">
      <protection hidden="1"/>
    </xf>
    <xf numFmtId="165" fontId="36" fillId="9" borderId="0" xfId="0" applyNumberFormat="1" applyFont="1" applyFill="1" applyBorder="1" applyAlignment="1" applyProtection="1">
      <alignment horizontal="center" vertical="center"/>
      <protection hidden="1"/>
    </xf>
    <xf numFmtId="0" fontId="36" fillId="9" borderId="0" xfId="0" applyFont="1" applyFill="1" applyBorder="1" applyAlignment="1" applyProtection="1">
      <alignment horizontal="center" vertical="center"/>
      <protection hidden="1"/>
    </xf>
    <xf numFmtId="49" fontId="44" fillId="0" borderId="2" xfId="0" applyNumberFormat="1" applyFont="1" applyBorder="1" applyAlignment="1" applyProtection="1">
      <alignment horizontal="right" vertical="center"/>
      <protection hidden="1"/>
    </xf>
    <xf numFmtId="49" fontId="44" fillId="0" borderId="25" xfId="0" applyNumberFormat="1" applyFont="1" applyBorder="1" applyAlignment="1" applyProtection="1">
      <alignment horizontal="right" vertical="center"/>
      <protection hidden="1"/>
    </xf>
    <xf numFmtId="49" fontId="44" fillId="0" borderId="3" xfId="0" applyNumberFormat="1" applyFont="1" applyBorder="1" applyAlignment="1" applyProtection="1">
      <alignment horizontal="right" vertical="center"/>
      <protection hidden="1"/>
    </xf>
    <xf numFmtId="0" fontId="44" fillId="0" borderId="3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1" fontId="44" fillId="0" borderId="30" xfId="0" applyNumberFormat="1"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4" fontId="44" fillId="0" borderId="30" xfId="0" applyNumberFormat="1" applyFont="1" applyBorder="1" applyAlignment="1" applyProtection="1">
      <alignment horizontal="center" vertical="center"/>
      <protection hidden="1"/>
    </xf>
    <xf numFmtId="0" fontId="44" fillId="0" borderId="32" xfId="0" applyFont="1" applyBorder="1" applyAlignment="1" applyProtection="1">
      <alignment horizontal="center" vertical="center"/>
      <protection hidden="1"/>
    </xf>
    <xf numFmtId="0" fontId="44" fillId="0" borderId="31" xfId="0" applyFont="1" applyBorder="1" applyAlignment="1" applyProtection="1">
      <alignment horizontal="center" vertical="center"/>
      <protection hidden="1"/>
    </xf>
    <xf numFmtId="0" fontId="44" fillId="0" borderId="2" xfId="0" applyFont="1" applyBorder="1" applyAlignment="1" applyProtection="1">
      <alignment horizontal="center" vertical="center"/>
      <protection hidden="1"/>
    </xf>
    <xf numFmtId="0" fontId="44" fillId="0" borderId="3" xfId="0" applyFont="1" applyBorder="1" applyAlignment="1" applyProtection="1">
      <alignment horizontal="center" vertical="center"/>
      <protection hidden="1"/>
    </xf>
    <xf numFmtId="49" fontId="43" fillId="0" borderId="2" xfId="0" applyNumberFormat="1" applyFont="1" applyBorder="1" applyAlignment="1" applyProtection="1">
      <alignment horizontal="center" vertical="center" wrapText="1"/>
      <protection hidden="1"/>
    </xf>
    <xf numFmtId="49" fontId="43" fillId="0" borderId="3" xfId="0" applyNumberFormat="1" applyFont="1" applyBorder="1" applyAlignment="1" applyProtection="1">
      <alignment horizontal="center" vertical="center" wrapText="1"/>
      <protection hidden="1"/>
    </xf>
    <xf numFmtId="0" fontId="32" fillId="6" borderId="21" xfId="0" applyFont="1" applyFill="1" applyBorder="1" applyAlignment="1" applyProtection="1">
      <alignment vertical="center" wrapText="1"/>
      <protection hidden="1"/>
    </xf>
    <xf numFmtId="0" fontId="32" fillId="6" borderId="0" xfId="0" applyFont="1" applyFill="1" applyBorder="1" applyAlignment="1" applyProtection="1">
      <alignment vertical="center" wrapText="1"/>
      <protection hidden="1"/>
    </xf>
    <xf numFmtId="0" fontId="32" fillId="6" borderId="5" xfId="0" applyFont="1" applyFill="1" applyBorder="1" applyAlignment="1" applyProtection="1">
      <alignment vertical="center" wrapText="1"/>
      <protection hidden="1"/>
    </xf>
    <xf numFmtId="0" fontId="32" fillId="6" borderId="22" xfId="0" applyFont="1" applyFill="1" applyBorder="1" applyAlignment="1" applyProtection="1">
      <alignment vertical="center" wrapText="1"/>
      <protection hidden="1"/>
    </xf>
    <xf numFmtId="0" fontId="32" fillId="6" borderId="4" xfId="0" applyFont="1" applyFill="1" applyBorder="1" applyAlignment="1" applyProtection="1">
      <alignment vertical="center" wrapText="1"/>
      <protection hidden="1"/>
    </xf>
    <xf numFmtId="0" fontId="32" fillId="6" borderId="23" xfId="0" applyFont="1" applyFill="1" applyBorder="1" applyAlignment="1" applyProtection="1">
      <alignment vertical="center" wrapText="1"/>
      <protection hidden="1"/>
    </xf>
    <xf numFmtId="0" fontId="50" fillId="0" borderId="2" xfId="0" applyFont="1" applyBorder="1" applyAlignment="1" applyProtection="1">
      <alignment vertical="center" wrapText="1"/>
      <protection hidden="1"/>
    </xf>
    <xf numFmtId="0" fontId="50" fillId="0" borderId="25" xfId="0" applyFont="1" applyBorder="1" applyAlignment="1" applyProtection="1">
      <alignment vertical="center" wrapText="1"/>
      <protection hidden="1"/>
    </xf>
    <xf numFmtId="0" fontId="50" fillId="0" borderId="3" xfId="0" applyFont="1" applyBorder="1" applyAlignment="1" applyProtection="1">
      <alignment vertical="center" wrapText="1"/>
      <protection hidden="1"/>
    </xf>
    <xf numFmtId="0" fontId="43" fillId="6" borderId="21" xfId="0" applyFont="1" applyFill="1" applyBorder="1" applyAlignment="1" applyProtection="1">
      <alignment horizontal="left" vertical="top" wrapText="1"/>
      <protection hidden="1"/>
    </xf>
    <xf numFmtId="0" fontId="43" fillId="6" borderId="0" xfId="0" applyFont="1" applyFill="1" applyBorder="1" applyAlignment="1" applyProtection="1">
      <alignment horizontal="left" vertical="top" wrapText="1"/>
      <protection hidden="1"/>
    </xf>
    <xf numFmtId="0" fontId="43" fillId="6" borderId="5" xfId="0" applyFont="1" applyFill="1" applyBorder="1" applyAlignment="1" applyProtection="1">
      <alignment horizontal="left" vertical="top" wrapText="1"/>
      <protection hidden="1"/>
    </xf>
    <xf numFmtId="0" fontId="0" fillId="6" borderId="21" xfId="0" applyFill="1" applyBorder="1" applyAlignment="1" applyProtection="1">
      <alignment vertical="center" wrapText="1"/>
      <protection hidden="1"/>
    </xf>
    <xf numFmtId="0" fontId="43" fillId="6" borderId="0" xfId="0" applyFont="1" applyFill="1" applyBorder="1" applyAlignment="1" applyProtection="1">
      <alignment vertical="center" wrapText="1"/>
      <protection hidden="1"/>
    </xf>
    <xf numFmtId="0" fontId="43" fillId="6" borderId="5" xfId="0" applyFont="1" applyFill="1" applyBorder="1" applyAlignment="1" applyProtection="1">
      <alignment vertical="center" wrapText="1"/>
      <protection hidden="1"/>
    </xf>
    <xf numFmtId="0" fontId="43" fillId="6" borderId="21" xfId="0" applyFont="1" applyFill="1" applyBorder="1" applyAlignment="1" applyProtection="1">
      <alignment vertical="center" wrapText="1"/>
      <protection hidden="1"/>
    </xf>
    <xf numFmtId="0" fontId="18" fillId="0" borderId="25" xfId="0" applyNumberFormat="1" applyFont="1" applyFill="1" applyBorder="1" applyAlignment="1" applyProtection="1">
      <alignment horizontal="left"/>
      <protection hidden="1"/>
    </xf>
    <xf numFmtId="49" fontId="5" fillId="0" borderId="4" xfId="0" applyNumberFormat="1" applyFont="1" applyFill="1" applyBorder="1" applyAlignment="1" applyProtection="1">
      <alignment horizontal="left"/>
      <protection hidden="1"/>
    </xf>
    <xf numFmtId="49" fontId="5" fillId="0" borderId="18" xfId="0" applyNumberFormat="1" applyFont="1" applyFill="1" applyBorder="1" applyAlignment="1" applyProtection="1">
      <alignment horizontal="center"/>
      <protection hidden="1"/>
    </xf>
    <xf numFmtId="49" fontId="5" fillId="0" borderId="19" xfId="0" applyNumberFormat="1" applyFont="1" applyFill="1" applyBorder="1" applyAlignment="1" applyProtection="1">
      <alignment horizontal="center"/>
      <protection hidden="1"/>
    </xf>
    <xf numFmtId="49" fontId="5" fillId="0" borderId="20" xfId="0" applyNumberFormat="1" applyFont="1" applyFill="1" applyBorder="1" applyAlignment="1" applyProtection="1">
      <alignment horizontal="center"/>
      <protection hidden="1"/>
    </xf>
    <xf numFmtId="49" fontId="5" fillId="0" borderId="21" xfId="0" applyNumberFormat="1" applyFont="1" applyFill="1" applyBorder="1" applyAlignment="1" applyProtection="1">
      <alignment horizontal="center"/>
      <protection hidden="1"/>
    </xf>
    <xf numFmtId="49" fontId="5" fillId="0" borderId="0" xfId="0" applyNumberFormat="1" applyFont="1" applyFill="1" applyBorder="1" applyAlignment="1" applyProtection="1">
      <alignment horizontal="center"/>
      <protection hidden="1"/>
    </xf>
    <xf numFmtId="49" fontId="5" fillId="0" borderId="5" xfId="0" applyNumberFormat="1"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0" fontId="5" fillId="0" borderId="25" xfId="0" applyFont="1" applyFill="1" applyBorder="1" applyAlignment="1" applyProtection="1">
      <alignment horizontal="center"/>
      <protection hidden="1"/>
    </xf>
    <xf numFmtId="0" fontId="5" fillId="0" borderId="3" xfId="0" applyFont="1" applyFill="1" applyBorder="1" applyAlignment="1" applyProtection="1">
      <alignment horizontal="center"/>
      <protection hidden="1"/>
    </xf>
    <xf numFmtId="0" fontId="18" fillId="0" borderId="2" xfId="0" applyFont="1" applyFill="1" applyBorder="1" applyAlignment="1" applyProtection="1">
      <alignment horizontal="center"/>
      <protection hidden="1"/>
    </xf>
    <xf numFmtId="0" fontId="18" fillId="0" borderId="25" xfId="0" applyFont="1" applyFill="1" applyBorder="1" applyAlignment="1" applyProtection="1">
      <alignment horizontal="center"/>
      <protection hidden="1"/>
    </xf>
    <xf numFmtId="0" fontId="18" fillId="0" borderId="3" xfId="0" applyFont="1" applyFill="1" applyBorder="1" applyAlignment="1" applyProtection="1">
      <alignment horizontal="center"/>
      <protection hidden="1"/>
    </xf>
    <xf numFmtId="0" fontId="6" fillId="0" borderId="0" xfId="0" applyFont="1" applyAlignment="1" applyProtection="1">
      <alignment horizontal="center"/>
      <protection hidden="1"/>
    </xf>
    <xf numFmtId="49" fontId="5" fillId="0" borderId="22" xfId="0" applyNumberFormat="1" applyFont="1" applyFill="1" applyBorder="1" applyAlignment="1" applyProtection="1">
      <alignment horizontal="center"/>
      <protection hidden="1"/>
    </xf>
    <xf numFmtId="49" fontId="5" fillId="0" borderId="4" xfId="0" applyNumberFormat="1" applyFont="1" applyFill="1" applyBorder="1" applyAlignment="1" applyProtection="1">
      <alignment horizontal="center"/>
      <protection hidden="1"/>
    </xf>
    <xf numFmtId="49" fontId="5" fillId="0" borderId="23" xfId="0" applyNumberFormat="1" applyFont="1" applyFill="1" applyBorder="1" applyAlignment="1" applyProtection="1">
      <alignment horizontal="center"/>
      <protection hidden="1"/>
    </xf>
    <xf numFmtId="0" fontId="5" fillId="0" borderId="4" xfId="0" applyFont="1" applyFill="1" applyBorder="1" applyProtection="1">
      <protection hidden="1"/>
    </xf>
    <xf numFmtId="0" fontId="18" fillId="0" borderId="4" xfId="0" applyFont="1" applyFill="1" applyBorder="1" applyProtection="1">
      <protection hidden="1"/>
    </xf>
    <xf numFmtId="49" fontId="5" fillId="0" borderId="25" xfId="0" applyNumberFormat="1" applyFont="1" applyFill="1" applyBorder="1" applyAlignment="1" applyProtection="1">
      <alignment horizontal="left"/>
      <protection hidden="1"/>
    </xf>
    <xf numFmtId="0" fontId="6" fillId="0" borderId="19" xfId="0" applyFont="1" applyBorder="1" applyAlignment="1" applyProtection="1">
      <alignment horizontal="center"/>
      <protection hidden="1"/>
    </xf>
    <xf numFmtId="49" fontId="5" fillId="0" borderId="2" xfId="0" applyNumberFormat="1" applyFont="1" applyBorder="1" applyAlignment="1" applyProtection="1">
      <alignment horizontal="center"/>
      <protection hidden="1"/>
    </xf>
    <xf numFmtId="49" fontId="5" fillId="0" borderId="25" xfId="0" applyNumberFormat="1" applyFont="1" applyBorder="1" applyAlignment="1" applyProtection="1">
      <alignment horizontal="center"/>
      <protection hidden="1"/>
    </xf>
    <xf numFmtId="49" fontId="5" fillId="0" borderId="3" xfId="0" applyNumberFormat="1" applyFont="1" applyBorder="1" applyAlignment="1" applyProtection="1">
      <alignment horizontal="center"/>
      <protection hidden="1"/>
    </xf>
    <xf numFmtId="0" fontId="18" fillId="0" borderId="4" xfId="0" applyNumberFormat="1" applyFont="1" applyFill="1" applyBorder="1" applyAlignment="1" applyProtection="1">
      <alignment horizontal="left"/>
      <protection hidden="1"/>
    </xf>
    <xf numFmtId="0" fontId="4" fillId="0" borderId="0" xfId="0" applyFont="1" applyAlignment="1" applyProtection="1">
      <alignment horizontal="center"/>
      <protection hidden="1"/>
    </xf>
    <xf numFmtId="0" fontId="28" fillId="0" borderId="0" xfId="7" applyFont="1" applyAlignment="1" applyProtection="1">
      <alignment horizontal="left" wrapText="1"/>
      <protection hidden="1"/>
    </xf>
    <xf numFmtId="0" fontId="28" fillId="0" borderId="0" xfId="7" applyFont="1" applyAlignment="1" applyProtection="1">
      <alignment wrapText="1"/>
      <protection hidden="1"/>
    </xf>
    <xf numFmtId="0" fontId="4" fillId="0" borderId="4" xfId="0" applyNumberFormat="1" applyFont="1" applyFill="1" applyBorder="1" applyAlignment="1" applyProtection="1">
      <alignment horizontal="center" wrapText="1"/>
      <protection hidden="1"/>
    </xf>
    <xf numFmtId="49" fontId="5" fillId="0" borderId="0" xfId="0" applyNumberFormat="1" applyFont="1" applyFill="1" applyBorder="1" applyAlignment="1" applyProtection="1">
      <alignment horizontal="left"/>
      <protection hidden="1"/>
    </xf>
    <xf numFmtId="0" fontId="5" fillId="0" borderId="2"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5" fillId="0" borderId="3" xfId="0" applyFont="1" applyBorder="1" applyAlignment="1" applyProtection="1">
      <alignment horizontal="center"/>
      <protection hidden="1"/>
    </xf>
    <xf numFmtId="49" fontId="5" fillId="0" borderId="2" xfId="0" applyNumberFormat="1" applyFont="1" applyFill="1" applyBorder="1" applyAlignment="1" applyProtection="1">
      <alignment horizontal="center"/>
      <protection hidden="1"/>
    </xf>
    <xf numFmtId="49" fontId="5" fillId="0" borderId="25" xfId="0" applyNumberFormat="1" applyFont="1" applyFill="1" applyBorder="1" applyAlignment="1" applyProtection="1">
      <alignment horizontal="center"/>
      <protection hidden="1"/>
    </xf>
    <xf numFmtId="49" fontId="5" fillId="0" borderId="3" xfId="0" applyNumberFormat="1" applyFont="1" applyFill="1" applyBorder="1" applyAlignment="1" applyProtection="1">
      <alignment horizontal="center"/>
      <protection hidden="1"/>
    </xf>
    <xf numFmtId="4" fontId="5" fillId="0" borderId="24" xfId="0" applyNumberFormat="1" applyFont="1" applyFill="1" applyBorder="1" applyAlignment="1" applyProtection="1">
      <alignment horizontal="right" vertical="center"/>
      <protection hidden="1"/>
    </xf>
    <xf numFmtId="0" fontId="2" fillId="0" borderId="25" xfId="0" applyFont="1" applyFill="1" applyBorder="1" applyAlignment="1" applyProtection="1">
      <alignment horizontal="left" vertical="center" wrapText="1"/>
      <protection hidden="1"/>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center"/>
    </xf>
    <xf numFmtId="4" fontId="5" fillId="0" borderId="24" xfId="0" applyNumberFormat="1" applyFont="1" applyFill="1" applyBorder="1" applyAlignment="1" applyProtection="1">
      <alignment horizontal="right" vertical="center"/>
      <protection locked="0"/>
    </xf>
    <xf numFmtId="4" fontId="5" fillId="0" borderId="24" xfId="0" applyNumberFormat="1" applyFont="1" applyFill="1" applyBorder="1" applyAlignment="1">
      <alignment horizontal="right"/>
    </xf>
    <xf numFmtId="0" fontId="2" fillId="0" borderId="25" xfId="0" applyFont="1" applyFill="1" applyBorder="1" applyAlignment="1" applyProtection="1">
      <alignment horizontal="left" vertical="center" wrapText="1"/>
      <protection locked="0"/>
    </xf>
    <xf numFmtId="164" fontId="2" fillId="0" borderId="2" xfId="0" applyNumberFormat="1" applyFont="1" applyFill="1" applyBorder="1" applyAlignment="1" applyProtection="1">
      <alignment horizontal="center" vertical="center"/>
      <protection locked="0"/>
    </xf>
    <xf numFmtId="164" fontId="2" fillId="0" borderId="25" xfId="0" applyNumberFormat="1" applyFont="1" applyFill="1" applyBorder="1" applyAlignment="1" applyProtection="1">
      <alignment horizontal="center" vertical="center"/>
      <protection locked="0"/>
    </xf>
    <xf numFmtId="4" fontId="5" fillId="0" borderId="2" xfId="0" applyNumberFormat="1" applyFont="1" applyFill="1" applyBorder="1" applyAlignment="1" applyProtection="1">
      <alignment horizontal="right" vertical="center"/>
      <protection locked="0"/>
    </xf>
    <xf numFmtId="4" fontId="5" fillId="0" borderId="25" xfId="0" applyNumberFormat="1" applyFont="1" applyFill="1" applyBorder="1" applyAlignment="1" applyProtection="1">
      <alignment horizontal="right" vertical="center"/>
      <protection locked="0"/>
    </xf>
    <xf numFmtId="4" fontId="5" fillId="0" borderId="3" xfId="0" applyNumberFormat="1" applyFont="1" applyFill="1" applyBorder="1" applyAlignment="1" applyProtection="1">
      <alignment horizontal="right" vertical="center"/>
      <protection locked="0"/>
    </xf>
    <xf numFmtId="0" fontId="5" fillId="0" borderId="30" xfId="0" applyFont="1" applyBorder="1" applyAlignment="1">
      <alignment horizontal="center"/>
    </xf>
    <xf numFmtId="1" fontId="7" fillId="0" borderId="25" xfId="0" applyNumberFormat="1" applyFont="1" applyBorder="1" applyAlignment="1" applyProtection="1">
      <alignment horizontal="right" vertical="center"/>
      <protection hidden="1"/>
    </xf>
    <xf numFmtId="0" fontId="0" fillId="0" borderId="25" xfId="0" applyBorder="1" applyAlignment="1" applyProtection="1">
      <alignment vertical="center"/>
      <protection hidden="1"/>
    </xf>
    <xf numFmtId="0" fontId="0" fillId="0" borderId="3" xfId="0" applyBorder="1" applyAlignment="1" applyProtection="1">
      <alignment vertical="center"/>
      <protection hidden="1"/>
    </xf>
    <xf numFmtId="0" fontId="5" fillId="0" borderId="24" xfId="0" applyFont="1" applyBorder="1" applyAlignment="1">
      <alignment horizontal="center"/>
    </xf>
    <xf numFmtId="164" fontId="2" fillId="0" borderId="2" xfId="0" applyNumberFormat="1" applyFont="1" applyFill="1" applyBorder="1" applyAlignment="1" applyProtection="1">
      <alignment horizontal="center" vertical="center"/>
      <protection hidden="1"/>
    </xf>
    <xf numFmtId="164" fontId="2" fillId="0" borderId="25" xfId="0" applyNumberFormat="1" applyFont="1" applyFill="1" applyBorder="1" applyAlignment="1" applyProtection="1">
      <alignment horizontal="center" vertical="center"/>
      <protection hidden="1"/>
    </xf>
    <xf numFmtId="1" fontId="5" fillId="0" borderId="24" xfId="0" applyNumberFormat="1" applyFont="1" applyFill="1" applyBorder="1" applyAlignment="1" applyProtection="1">
      <alignment horizontal="right" vertical="center"/>
      <protection hidden="1"/>
    </xf>
    <xf numFmtId="0" fontId="5" fillId="0" borderId="25" xfId="0" applyFont="1" applyBorder="1" applyAlignment="1">
      <alignment horizontal="left"/>
    </xf>
    <xf numFmtId="1" fontId="7" fillId="0" borderId="25" xfId="0" applyNumberFormat="1" applyFont="1" applyBorder="1" applyAlignment="1" applyProtection="1">
      <alignment horizontal="right" vertical="center"/>
      <protection locked="0"/>
    </xf>
    <xf numFmtId="1" fontId="7" fillId="0" borderId="3" xfId="0" applyNumberFormat="1" applyFont="1" applyBorder="1" applyAlignment="1" applyProtection="1">
      <alignment horizontal="right" vertical="center"/>
      <protection locked="0"/>
    </xf>
    <xf numFmtId="1" fontId="5" fillId="0" borderId="24" xfId="0" applyNumberFormat="1" applyFont="1" applyFill="1" applyBorder="1" applyAlignment="1" applyProtection="1">
      <alignment horizontal="right" vertical="center"/>
      <protection locked="0"/>
    </xf>
    <xf numFmtId="0" fontId="0" fillId="0" borderId="25" xfId="0" applyBorder="1" applyAlignment="1" applyProtection="1">
      <alignment vertical="center"/>
      <protection locked="0"/>
    </xf>
    <xf numFmtId="0" fontId="0" fillId="0" borderId="3" xfId="0" applyBorder="1" applyAlignment="1" applyProtection="1">
      <alignment vertical="center"/>
      <protection locked="0"/>
    </xf>
    <xf numFmtId="1" fontId="5" fillId="0" borderId="2" xfId="0" applyNumberFormat="1" applyFont="1" applyFill="1" applyBorder="1" applyAlignment="1" applyProtection="1">
      <alignment horizontal="right" vertical="center"/>
      <protection locked="0"/>
    </xf>
    <xf numFmtId="1" fontId="5" fillId="0" borderId="25" xfId="0" applyNumberFormat="1" applyFont="1" applyFill="1" applyBorder="1" applyAlignment="1" applyProtection="1">
      <alignment horizontal="right" vertical="center"/>
      <protection locked="0"/>
    </xf>
    <xf numFmtId="1" fontId="5" fillId="0" borderId="3" xfId="0" applyNumberFormat="1" applyFont="1" applyFill="1" applyBorder="1" applyAlignment="1" applyProtection="1">
      <alignment horizontal="right" vertical="center"/>
      <protection locked="0"/>
    </xf>
    <xf numFmtId="0" fontId="4" fillId="0" borderId="0" xfId="0" applyFont="1" applyAlignment="1">
      <alignment horizontal="center"/>
    </xf>
    <xf numFmtId="4" fontId="5" fillId="0" borderId="24" xfId="0" applyNumberFormat="1" applyFont="1" applyFill="1" applyBorder="1" applyAlignment="1" applyProtection="1">
      <alignment horizontal="right"/>
      <protection hidden="1"/>
    </xf>
    <xf numFmtId="0" fontId="5" fillId="0" borderId="25" xfId="0" applyFont="1" applyBorder="1" applyAlignment="1" applyProtection="1">
      <alignment horizontal="left"/>
      <protection hidden="1"/>
    </xf>
    <xf numFmtId="0" fontId="5" fillId="0" borderId="4" xfId="0" applyFont="1" applyBorder="1" applyAlignment="1" applyProtection="1">
      <alignment horizontal="center"/>
      <protection hidden="1"/>
    </xf>
    <xf numFmtId="0" fontId="5" fillId="0" borderId="0" xfId="0" applyFont="1" applyAlignment="1" applyProtection="1">
      <protection hidden="1"/>
    </xf>
    <xf numFmtId="0" fontId="5" fillId="0" borderId="2"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24" xfId="0" applyFont="1" applyBorder="1" applyAlignment="1" applyProtection="1">
      <alignment horizontal="center"/>
      <protection hidden="1"/>
    </xf>
    <xf numFmtId="0" fontId="5" fillId="0" borderId="30" xfId="0" applyFont="1" applyBorder="1" applyAlignment="1" applyProtection="1">
      <alignment horizontal="center"/>
      <protection hidden="1"/>
    </xf>
    <xf numFmtId="0" fontId="5" fillId="0" borderId="2" xfId="0" applyFont="1" applyBorder="1" applyAlignment="1" applyProtection="1">
      <alignment horizontal="center" vertical="top" wrapText="1"/>
      <protection hidden="1"/>
    </xf>
    <xf numFmtId="0" fontId="5" fillId="0" borderId="25" xfId="0" applyFont="1" applyBorder="1" applyAlignment="1" applyProtection="1">
      <alignment horizontal="center" vertical="top" wrapText="1"/>
      <protection hidden="1"/>
    </xf>
    <xf numFmtId="0" fontId="5" fillId="0" borderId="3" xfId="0" applyFont="1" applyBorder="1" applyAlignment="1" applyProtection="1">
      <alignment horizontal="center" vertical="top" wrapText="1"/>
      <protection hidden="1"/>
    </xf>
    <xf numFmtId="0" fontId="3" fillId="0" borderId="24" xfId="0" applyFont="1" applyBorder="1" applyAlignment="1" applyProtection="1">
      <alignment horizontal="center"/>
      <protection hidden="1"/>
    </xf>
    <xf numFmtId="1" fontId="3" fillId="0" borderId="2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 xfId="0" applyFont="1" applyBorder="1" applyAlignment="1" applyProtection="1">
      <alignment horizontal="left"/>
      <protection hidden="1"/>
    </xf>
    <xf numFmtId="0" fontId="4" fillId="0" borderId="24" xfId="0" applyFont="1" applyBorder="1" applyAlignment="1" applyProtection="1">
      <alignment horizontal="left"/>
      <protection hidden="1"/>
    </xf>
    <xf numFmtId="4" fontId="18" fillId="0" borderId="24" xfId="0" applyNumberFormat="1" applyFont="1" applyFill="1" applyBorder="1" applyAlignment="1" applyProtection="1">
      <alignment horizontal="right" vertical="center"/>
      <protection hidden="1"/>
    </xf>
    <xf numFmtId="0" fontId="4" fillId="0" borderId="24"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3" fillId="0" borderId="24" xfId="0" applyFont="1" applyBorder="1" applyAlignment="1" applyProtection="1">
      <alignment horizontal="left"/>
      <protection hidden="1"/>
    </xf>
    <xf numFmtId="0" fontId="3" fillId="0" borderId="24" xfId="0" applyFont="1" applyBorder="1" applyAlignment="1" applyProtection="1">
      <alignment horizontal="center" vertical="top" wrapText="1"/>
      <protection hidden="1"/>
    </xf>
    <xf numFmtId="0" fontId="3" fillId="0" borderId="24" xfId="0" applyFont="1" applyBorder="1" applyAlignment="1" applyProtection="1">
      <alignment horizontal="center" vertical="top"/>
      <protection hidden="1"/>
    </xf>
    <xf numFmtId="49" fontId="4" fillId="0" borderId="0" xfId="0" applyNumberFormat="1" applyFont="1" applyAlignment="1" applyProtection="1">
      <alignment horizontal="center"/>
      <protection hidden="1"/>
    </xf>
    <xf numFmtId="0" fontId="4" fillId="0" borderId="0" xfId="0" applyFont="1" applyAlignment="1" applyProtection="1">
      <alignment horizontal="right"/>
      <protection hidden="1"/>
    </xf>
    <xf numFmtId="49" fontId="4" fillId="0" borderId="4" xfId="0" applyNumberFormat="1" applyFont="1" applyFill="1" applyBorder="1" applyAlignment="1" applyProtection="1">
      <alignment horizontal="left"/>
      <protection hidden="1"/>
    </xf>
    <xf numFmtId="49" fontId="4" fillId="0" borderId="4" xfId="0" applyNumberFormat="1" applyFont="1" applyFill="1" applyBorder="1" applyAlignment="1" applyProtection="1">
      <alignment horizontal="center"/>
      <protection hidden="1"/>
    </xf>
    <xf numFmtId="0" fontId="63" fillId="5" borderId="21" xfId="0" applyFont="1" applyFill="1" applyBorder="1" applyAlignment="1">
      <alignment horizontal="center" vertical="center" wrapText="1"/>
    </xf>
    <xf numFmtId="0" fontId="64" fillId="5" borderId="0" xfId="0" applyFont="1" applyFill="1" applyBorder="1" applyAlignment="1">
      <alignment horizontal="center" vertical="center" wrapText="1"/>
    </xf>
    <xf numFmtId="0" fontId="64" fillId="5" borderId="5" xfId="0" applyFont="1" applyFill="1" applyBorder="1" applyAlignment="1">
      <alignment horizontal="center" vertical="center" wrapText="1"/>
    </xf>
    <xf numFmtId="0" fontId="17" fillId="5" borderId="21"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5" xfId="0" applyFont="1" applyFill="1" applyBorder="1" applyAlignment="1">
      <alignment horizontal="left" vertical="center" wrapText="1"/>
    </xf>
    <xf numFmtId="0" fontId="37" fillId="0" borderId="0" xfId="7" applyFont="1" applyAlignment="1" applyProtection="1">
      <alignment horizontal="left"/>
    </xf>
    <xf numFmtId="0" fontId="0" fillId="0" borderId="0" xfId="0" applyBorder="1" applyAlignment="1">
      <alignment horizontal="center" vertical="center"/>
    </xf>
    <xf numFmtId="165" fontId="36" fillId="9" borderId="0" xfId="0" applyNumberFormat="1" applyFont="1" applyFill="1" applyBorder="1" applyAlignment="1">
      <alignment horizontal="center" vertical="center"/>
    </xf>
    <xf numFmtId="0" fontId="36" fillId="9" borderId="0" xfId="0" applyFont="1" applyFill="1" applyBorder="1" applyAlignment="1">
      <alignment horizontal="center" vertical="center"/>
    </xf>
    <xf numFmtId="0" fontId="17"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15" fillId="5" borderId="21" xfId="0" applyFont="1" applyFill="1" applyBorder="1" applyAlignment="1">
      <alignment horizontal="right" vertical="center" wrapText="1"/>
    </xf>
    <xf numFmtId="0" fontId="3" fillId="5" borderId="0" xfId="0" applyFont="1" applyFill="1" applyBorder="1" applyAlignment="1">
      <alignment horizontal="right" vertical="center" wrapText="1"/>
    </xf>
    <xf numFmtId="0" fontId="3" fillId="5" borderId="5" xfId="0" applyFont="1" applyFill="1" applyBorder="1" applyAlignment="1">
      <alignment horizontal="right" vertical="center" wrapText="1"/>
    </xf>
    <xf numFmtId="2" fontId="0" fillId="0" borderId="0" xfId="0" applyNumberFormat="1" applyBorder="1" applyAlignment="1"/>
    <xf numFmtId="2" fontId="0" fillId="7" borderId="0" xfId="0" applyNumberFormat="1" applyFill="1" applyBorder="1" applyAlignment="1"/>
    <xf numFmtId="0" fontId="0" fillId="7" borderId="0" xfId="0" applyFill="1" applyBorder="1" applyAlignment="1">
      <alignment vertical="center" wrapText="1"/>
    </xf>
    <xf numFmtId="0" fontId="15" fillId="5" borderId="22"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23" xfId="0" applyFont="1" applyFill="1" applyBorder="1" applyAlignment="1">
      <alignment horizontal="left" vertical="center" wrapText="1"/>
    </xf>
    <xf numFmtId="0" fontId="0" fillId="10" borderId="0" xfId="0" applyFill="1" applyAlignment="1">
      <alignment horizontal="center" vertical="center" wrapText="1"/>
    </xf>
    <xf numFmtId="164" fontId="0" fillId="4" borderId="0" xfId="0" applyNumberFormat="1" applyFill="1" applyAlignment="1">
      <alignment horizontal="center" vertical="center" wrapText="1"/>
    </xf>
    <xf numFmtId="0" fontId="0" fillId="4" borderId="0" xfId="0" applyFill="1" applyAlignment="1">
      <alignment horizontal="center" vertical="center" wrapText="1"/>
    </xf>
    <xf numFmtId="0" fontId="45" fillId="9" borderId="0" xfId="0" applyFont="1" applyFill="1" applyAlignment="1">
      <alignment vertical="center"/>
    </xf>
    <xf numFmtId="0" fontId="46" fillId="9" borderId="0" xfId="0" applyFont="1" applyFill="1" applyAlignment="1">
      <alignment vertical="center"/>
    </xf>
    <xf numFmtId="164" fontId="0" fillId="10" borderId="33" xfId="0" applyNumberFormat="1" applyFill="1" applyBorder="1" applyAlignment="1">
      <alignment horizontal="center" vertical="center" wrapText="1"/>
    </xf>
    <xf numFmtId="0" fontId="0" fillId="10" borderId="33" xfId="0" applyFill="1" applyBorder="1" applyAlignment="1">
      <alignment horizontal="center" vertical="center" wrapText="1"/>
    </xf>
    <xf numFmtId="0" fontId="0" fillId="0" borderId="0" xfId="0" applyBorder="1" applyAlignment="1">
      <alignment vertical="center" wrapText="1"/>
    </xf>
    <xf numFmtId="2" fontId="0" fillId="7" borderId="0" xfId="0" applyNumberFormat="1" applyFill="1" applyAlignment="1"/>
    <xf numFmtId="0" fontId="0" fillId="7" borderId="0" xfId="0" applyFill="1" applyAlignment="1"/>
    <xf numFmtId="0" fontId="73" fillId="0" borderId="0" xfId="7" applyFont="1" applyAlignment="1" applyProtection="1">
      <protection locked="0" hidden="1"/>
    </xf>
    <xf numFmtId="0" fontId="73" fillId="0" borderId="0" xfId="7" applyFont="1" applyAlignment="1" applyProtection="1">
      <alignment vertical="top"/>
      <protection locked="0" hidden="1"/>
    </xf>
    <xf numFmtId="0" fontId="69" fillId="9" borderId="0" xfId="0" applyFont="1" applyFill="1" applyAlignment="1" applyProtection="1">
      <alignment vertical="center"/>
      <protection hidden="1"/>
    </xf>
    <xf numFmtId="0" fontId="0" fillId="0" borderId="4" xfId="0" applyFont="1" applyBorder="1" applyAlignment="1" applyProtection="1">
      <protection hidden="1"/>
    </xf>
    <xf numFmtId="0" fontId="5" fillId="0" borderId="24" xfId="0" applyFont="1" applyBorder="1" applyAlignment="1" applyProtection="1">
      <alignment horizontal="center" vertical="center"/>
      <protection hidden="1"/>
    </xf>
    <xf numFmtId="0" fontId="3" fillId="0" borderId="32" xfId="0" applyFont="1" applyBorder="1" applyAlignment="1" applyProtection="1">
      <protection hidden="1"/>
    </xf>
    <xf numFmtId="0" fontId="0" fillId="0" borderId="24"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0" fillId="0" borderId="24" xfId="0" applyFont="1" applyBorder="1" applyAlignment="1" applyProtection="1">
      <alignment vertical="top"/>
      <protection hidden="1"/>
    </xf>
    <xf numFmtId="0" fontId="3" fillId="0" borderId="0" xfId="0" applyFont="1" applyBorder="1" applyAlignment="1" applyProtection="1">
      <alignment vertical="top"/>
      <protection hidden="1"/>
    </xf>
    <xf numFmtId="0" fontId="0" fillId="0" borderId="23" xfId="0" applyFont="1" applyBorder="1" applyAlignment="1" applyProtection="1">
      <protection hidden="1"/>
    </xf>
    <xf numFmtId="0" fontId="68" fillId="0" borderId="35" xfId="0" applyFont="1" applyBorder="1" applyAlignment="1" applyProtection="1">
      <alignment vertical="top" wrapText="1"/>
      <protection hidden="1"/>
    </xf>
    <xf numFmtId="49" fontId="68" fillId="0" borderId="0" xfId="0" applyNumberFormat="1" applyFont="1" applyBorder="1" applyAlignment="1" applyProtection="1">
      <alignment vertical="top"/>
      <protection hidden="1"/>
    </xf>
    <xf numFmtId="1" fontId="5" fillId="0" borderId="23" xfId="0" applyNumberFormat="1"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3" fillId="0" borderId="31" xfId="0" applyFont="1" applyBorder="1" applyAlignment="1" applyProtection="1">
      <protection hidden="1"/>
    </xf>
    <xf numFmtId="0" fontId="3" fillId="0" borderId="0" xfId="0" applyFont="1" applyBorder="1" applyAlignment="1" applyProtection="1">
      <alignment vertical="top" wrapText="1"/>
      <protection hidden="1"/>
    </xf>
    <xf numFmtId="0" fontId="0" fillId="0" borderId="0" xfId="0" applyFont="1" applyAlignment="1" applyProtection="1">
      <alignment horizontal="center"/>
      <protection hidden="1"/>
    </xf>
    <xf numFmtId="0" fontId="68" fillId="0" borderId="5" xfId="0" applyFont="1" applyBorder="1" applyAlignment="1" applyProtection="1">
      <alignment vertical="top" wrapText="1"/>
      <protection hidden="1"/>
    </xf>
    <xf numFmtId="0" fontId="3" fillId="0" borderId="21" xfId="0" applyFont="1" applyBorder="1" applyAlignment="1" applyProtection="1">
      <protection hidden="1"/>
    </xf>
    <xf numFmtId="0" fontId="3" fillId="0" borderId="30" xfId="0" applyFont="1" applyBorder="1" applyAlignment="1" applyProtection="1">
      <alignment horizontal="center" vertical="center"/>
      <protection hidden="1"/>
    </xf>
    <xf numFmtId="0" fontId="68" fillId="0" borderId="23" xfId="0" applyFont="1" applyBorder="1" applyAlignment="1" applyProtection="1">
      <alignment vertical="top"/>
      <protection hidden="1"/>
    </xf>
    <xf numFmtId="0" fontId="68" fillId="0" borderId="20" xfId="0" applyFont="1" applyBorder="1" applyAlignment="1" applyProtection="1">
      <alignment vertical="top" wrapText="1"/>
      <protection hidden="1"/>
    </xf>
    <xf numFmtId="0" fontId="0" fillId="0" borderId="24" xfId="0" applyFont="1" applyBorder="1" applyAlignment="1" applyProtection="1">
      <alignment horizontal="left" vertical="center"/>
      <protection hidden="1"/>
    </xf>
    <xf numFmtId="0" fontId="0" fillId="0" borderId="18" xfId="0" applyFont="1" applyBorder="1" applyAlignment="1" applyProtection="1">
      <alignment vertical="center"/>
      <protection hidden="1"/>
    </xf>
    <xf numFmtId="0" fontId="3" fillId="0" borderId="18" xfId="0" applyFont="1" applyBorder="1" applyAlignment="1" applyProtection="1">
      <alignment vertical="center"/>
      <protection hidden="1"/>
    </xf>
    <xf numFmtId="49" fontId="68" fillId="0" borderId="18" xfId="0" applyNumberFormat="1" applyFont="1" applyBorder="1" applyAlignment="1" applyProtection="1">
      <alignment horizontal="left" vertical="center"/>
      <protection hidden="1"/>
    </xf>
    <xf numFmtId="49" fontId="68" fillId="0" borderId="19" xfId="0" applyNumberFormat="1" applyFont="1" applyBorder="1" applyAlignment="1" applyProtection="1">
      <alignment horizontal="left" vertical="center"/>
      <protection hidden="1"/>
    </xf>
    <xf numFmtId="0" fontId="68" fillId="0" borderId="21" xfId="0" applyFont="1" applyBorder="1" applyAlignment="1" applyProtection="1">
      <alignment vertical="top" wrapText="1"/>
      <protection hidden="1"/>
    </xf>
    <xf numFmtId="0" fontId="3" fillId="0" borderId="3" xfId="0" applyFont="1" applyBorder="1" applyAlignment="1" applyProtection="1">
      <alignment vertical="top"/>
      <protection hidden="1"/>
    </xf>
    <xf numFmtId="0" fontId="3" fillId="0" borderId="34" xfId="0" applyFont="1" applyBorder="1" applyAlignment="1" applyProtection="1">
      <alignment vertical="top" wrapText="1"/>
      <protection hidden="1"/>
    </xf>
    <xf numFmtId="0" fontId="68" fillId="0" borderId="18" xfId="0" applyFont="1" applyBorder="1" applyAlignment="1" applyProtection="1">
      <alignment horizontal="right" vertical="top"/>
      <protection hidden="1"/>
    </xf>
    <xf numFmtId="0" fontId="68" fillId="0" borderId="19" xfId="0" applyFont="1" applyBorder="1" applyAlignment="1" applyProtection="1">
      <alignment horizontal="right" vertical="top"/>
      <protection hidden="1"/>
    </xf>
    <xf numFmtId="0" fontId="68" fillId="0" borderId="22" xfId="0" applyFont="1" applyBorder="1" applyAlignment="1" applyProtection="1">
      <alignment horizontal="right" vertical="top"/>
      <protection hidden="1"/>
    </xf>
    <xf numFmtId="0" fontId="68" fillId="0" borderId="4" xfId="0" applyFont="1" applyBorder="1" applyAlignment="1" applyProtection="1">
      <alignment horizontal="right" vertical="top"/>
      <protection hidden="1"/>
    </xf>
    <xf numFmtId="0" fontId="3" fillId="0" borderId="5" xfId="0" applyFont="1" applyBorder="1" applyAlignment="1" applyProtection="1">
      <alignment vertical="top" wrapText="1"/>
      <protection hidden="1"/>
    </xf>
    <xf numFmtId="49" fontId="3" fillId="0" borderId="18" xfId="0" applyNumberFormat="1" applyFont="1" applyBorder="1" applyAlignment="1" applyProtection="1">
      <alignment vertical="top"/>
      <protection hidden="1"/>
    </xf>
    <xf numFmtId="0" fontId="0" fillId="0" borderId="19" xfId="0" applyNumberFormat="1" applyBorder="1" applyProtection="1">
      <protection hidden="1"/>
    </xf>
    <xf numFmtId="0" fontId="0" fillId="0" borderId="21" xfId="0" applyNumberFormat="1" applyBorder="1" applyProtection="1">
      <protection hidden="1"/>
    </xf>
    <xf numFmtId="0" fontId="0" fillId="0" borderId="0" xfId="0" applyNumberFormat="1" applyProtection="1">
      <protection hidden="1"/>
    </xf>
    <xf numFmtId="0" fontId="3" fillId="0" borderId="20" xfId="0" applyFont="1" applyBorder="1" applyAlignment="1" applyProtection="1">
      <alignment vertical="top" wrapText="1"/>
      <protection hidden="1"/>
    </xf>
    <xf numFmtId="49" fontId="3" fillId="0" borderId="0" xfId="0" applyNumberFormat="1" applyFont="1" applyBorder="1" applyAlignment="1" applyProtection="1">
      <alignment vertical="center"/>
      <protection hidden="1"/>
    </xf>
    <xf numFmtId="0" fontId="3" fillId="0" borderId="0" xfId="0" applyNumberFormat="1" applyFont="1" applyBorder="1" applyAlignment="1" applyProtection="1">
      <alignment vertical="center"/>
      <protection hidden="1"/>
    </xf>
    <xf numFmtId="49" fontId="3" fillId="0" borderId="4" xfId="0" applyNumberFormat="1" applyFont="1" applyBorder="1" applyAlignment="1" applyProtection="1">
      <alignment vertical="center"/>
      <protection hidden="1"/>
    </xf>
    <xf numFmtId="0" fontId="3" fillId="0" borderId="4" xfId="0" applyNumberFormat="1" applyFont="1" applyBorder="1" applyAlignment="1" applyProtection="1">
      <alignment vertical="center"/>
      <protection hidden="1"/>
    </xf>
    <xf numFmtId="14" fontId="4" fillId="0" borderId="0" xfId="0" applyNumberFormat="1" applyFont="1" applyAlignment="1" applyProtection="1">
      <alignment horizontal="center"/>
      <protection hidden="1"/>
    </xf>
    <xf numFmtId="0" fontId="0" fillId="0" borderId="19" xfId="0" applyFont="1" applyBorder="1" applyAlignment="1" applyProtection="1">
      <alignment horizontal="center" vertical="top"/>
      <protection hidden="1"/>
    </xf>
    <xf numFmtId="0" fontId="17" fillId="0" borderId="0" xfId="0" applyFont="1" applyAlignment="1" applyProtection="1">
      <protection hidden="1"/>
    </xf>
    <xf numFmtId="0" fontId="0" fillId="0" borderId="0" xfId="0" applyAlignment="1" applyProtection="1">
      <protection hidden="1"/>
    </xf>
    <xf numFmtId="0" fontId="0" fillId="0" borderId="0" xfId="0" applyProtection="1">
      <protection hidden="1"/>
    </xf>
    <xf numFmtId="0" fontId="55" fillId="0" borderId="0" xfId="0" applyFont="1" applyAlignment="1" applyProtection="1">
      <protection locked="0" hidden="1"/>
    </xf>
    <xf numFmtId="0" fontId="0" fillId="0" borderId="0" xfId="0" applyAlignment="1" applyProtection="1">
      <protection locked="0" hidden="1"/>
    </xf>
    <xf numFmtId="0" fontId="2" fillId="14" borderId="0" xfId="0" applyFont="1" applyFill="1" applyBorder="1" applyAlignment="1">
      <alignment horizontal="center"/>
    </xf>
    <xf numFmtId="49" fontId="9" fillId="0" borderId="27" xfId="0" applyNumberFormat="1" applyFont="1" applyFill="1" applyBorder="1" applyAlignment="1">
      <alignment horizontal="center" vertical="center"/>
    </xf>
    <xf numFmtId="0" fontId="5" fillId="0" borderId="0" xfId="0" applyFont="1" applyAlignment="1">
      <alignment horizontal="center"/>
    </xf>
    <xf numFmtId="49" fontId="9" fillId="0" borderId="0" xfId="0" applyNumberFormat="1" applyFont="1" applyBorder="1" applyAlignment="1">
      <alignment horizontal="center"/>
    </xf>
    <xf numFmtId="49" fontId="9" fillId="0" borderId="46" xfId="0" applyNumberFormat="1" applyFont="1" applyBorder="1" applyAlignment="1">
      <alignment horizontal="center"/>
    </xf>
    <xf numFmtId="49" fontId="9" fillId="0" borderId="36"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0" fontId="2" fillId="0" borderId="0" xfId="0" applyFont="1" applyBorder="1" applyAlignment="1">
      <alignment horizontal="center" vertical="top"/>
    </xf>
    <xf numFmtId="49" fontId="9" fillId="0" borderId="41" xfId="0" applyNumberFormat="1" applyFont="1" applyFill="1" applyBorder="1" applyAlignment="1" applyProtection="1">
      <alignment horizontal="center" vertical="center"/>
      <protection locked="0"/>
    </xf>
    <xf numFmtId="49" fontId="9" fillId="0" borderId="28" xfId="0" applyNumberFormat="1" applyFont="1" applyFill="1" applyBorder="1" applyAlignment="1" applyProtection="1">
      <alignment horizontal="center" vertical="center"/>
      <protection locked="0"/>
    </xf>
    <xf numFmtId="49" fontId="9" fillId="0" borderId="42" xfId="0" applyNumberFormat="1" applyFont="1" applyFill="1" applyBorder="1" applyAlignment="1" applyProtection="1">
      <alignment horizontal="center" vertical="center"/>
      <protection locked="0"/>
    </xf>
    <xf numFmtId="49" fontId="9" fillId="0" borderId="43" xfId="0" applyNumberFormat="1" applyFont="1" applyFill="1" applyBorder="1" applyAlignment="1" applyProtection="1">
      <alignment horizontal="center" vertical="center"/>
      <protection locked="0"/>
    </xf>
    <xf numFmtId="49" fontId="9" fillId="0" borderId="29" xfId="0" applyNumberFormat="1" applyFont="1" applyFill="1" applyBorder="1" applyAlignment="1" applyProtection="1">
      <alignment horizontal="center" vertical="center"/>
      <protection locked="0"/>
    </xf>
    <xf numFmtId="49" fontId="9" fillId="0" borderId="44" xfId="0" applyNumberFormat="1" applyFont="1" applyFill="1" applyBorder="1" applyAlignment="1" applyProtection="1">
      <alignment horizontal="center" vertical="center"/>
      <protection locked="0"/>
    </xf>
    <xf numFmtId="49" fontId="9" fillId="0" borderId="41"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44" xfId="0" applyNumberFormat="1" applyFont="1" applyFill="1" applyBorder="1" applyAlignment="1">
      <alignment horizontal="center" vertical="center"/>
    </xf>
    <xf numFmtId="0" fontId="17" fillId="0" borderId="0" xfId="0" applyFont="1" applyBorder="1" applyAlignment="1">
      <alignment horizontal="center" vertical="center"/>
    </xf>
    <xf numFmtId="49" fontId="9" fillId="0" borderId="0" xfId="0" applyNumberFormat="1" applyFont="1" applyFill="1" applyBorder="1" applyAlignment="1">
      <alignment horizontal="center"/>
    </xf>
    <xf numFmtId="49" fontId="9" fillId="0" borderId="46" xfId="0" applyNumberFormat="1" applyFont="1" applyFill="1" applyBorder="1" applyAlignment="1">
      <alignment horizontal="center"/>
    </xf>
    <xf numFmtId="0" fontId="2" fillId="0" borderId="0" xfId="0" applyFont="1" applyBorder="1" applyAlignment="1">
      <alignment vertical="center"/>
    </xf>
    <xf numFmtId="0" fontId="2"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9" fillId="0" borderId="36"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0" fontId="5" fillId="0" borderId="21"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wrapText="1"/>
    </xf>
    <xf numFmtId="0" fontId="5" fillId="0" borderId="0" xfId="0" applyFont="1" applyAlignment="1">
      <alignment vertical="center"/>
    </xf>
    <xf numFmtId="49" fontId="9" fillId="0" borderId="45" xfId="0" applyNumberFormat="1" applyFont="1" applyFill="1" applyBorder="1" applyAlignment="1">
      <alignment horizontal="center" vertical="center"/>
    </xf>
    <xf numFmtId="0" fontId="18" fillId="0" borderId="0" xfId="0" applyFont="1" applyAlignment="1">
      <alignment horizontal="center"/>
    </xf>
    <xf numFmtId="0" fontId="18" fillId="0" borderId="5" xfId="0" applyFont="1" applyBorder="1" applyAlignment="1">
      <alignment horizontal="center"/>
    </xf>
    <xf numFmtId="0" fontId="40" fillId="0" borderId="38" xfId="0" applyNumberFormat="1" applyFont="1" applyFill="1" applyBorder="1" applyAlignment="1">
      <alignment horizontal="center" vertical="center"/>
    </xf>
    <xf numFmtId="0" fontId="40" fillId="0" borderId="39" xfId="0" applyNumberFormat="1" applyFont="1" applyFill="1" applyBorder="1" applyAlignment="1">
      <alignment horizontal="center" vertical="center"/>
    </xf>
    <xf numFmtId="0" fontId="40" fillId="0" borderId="40"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18" fillId="0" borderId="19" xfId="0" applyFont="1" applyBorder="1" applyAlignment="1">
      <alignment horizontal="center"/>
    </xf>
    <xf numFmtId="0" fontId="18" fillId="0" borderId="20" xfId="0" applyFont="1" applyBorder="1" applyAlignment="1">
      <alignment horizontal="center"/>
    </xf>
    <xf numFmtId="0" fontId="9" fillId="0" borderId="27" xfId="0" applyNumberFormat="1" applyFont="1" applyFill="1" applyBorder="1" applyAlignment="1" applyProtection="1">
      <alignment horizontal="center" vertical="center"/>
      <protection hidden="1"/>
    </xf>
    <xf numFmtId="0" fontId="5" fillId="0" borderId="2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right" vertical="center"/>
    </xf>
    <xf numFmtId="0" fontId="18" fillId="0" borderId="18" xfId="0" applyFont="1" applyBorder="1" applyAlignment="1">
      <alignment horizontal="center"/>
    </xf>
    <xf numFmtId="0" fontId="28" fillId="0" borderId="0" xfId="7" applyFont="1" applyAlignment="1" applyProtection="1">
      <alignment horizontal="center" vertical="center"/>
    </xf>
    <xf numFmtId="0" fontId="28" fillId="0" borderId="0" xfId="7" applyFont="1" applyAlignment="1" applyProtection="1">
      <alignment horizontal="center"/>
    </xf>
    <xf numFmtId="0" fontId="28" fillId="0" borderId="26" xfId="7" applyFont="1" applyBorder="1" applyAlignment="1" applyProtection="1">
      <alignment horizontal="center"/>
    </xf>
    <xf numFmtId="0" fontId="40" fillId="0" borderId="36" xfId="0" applyNumberFormat="1" applyFont="1" applyFill="1" applyBorder="1" applyAlignment="1">
      <alignment horizontal="center" vertical="center"/>
    </xf>
    <xf numFmtId="0" fontId="40" fillId="0" borderId="37" xfId="0" applyNumberFormat="1" applyFont="1" applyFill="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center"/>
    </xf>
    <xf numFmtId="49" fontId="9" fillId="0" borderId="27" xfId="0" applyNumberFormat="1" applyFont="1" applyBorder="1" applyAlignment="1">
      <alignment horizontal="center" vertical="center"/>
    </xf>
    <xf numFmtId="0" fontId="49" fillId="0" borderId="0" xfId="7" applyFont="1" applyBorder="1" applyAlignment="1" applyProtection="1">
      <alignment horizontal="right"/>
    </xf>
    <xf numFmtId="0" fontId="40" fillId="0" borderId="27" xfId="0" applyNumberFormat="1" applyFont="1" applyFill="1" applyBorder="1" applyAlignment="1">
      <alignment horizontal="center" vertical="center"/>
    </xf>
    <xf numFmtId="0" fontId="17" fillId="0" borderId="0" xfId="0" applyNumberFormat="1" applyFont="1" applyBorder="1" applyAlignment="1">
      <alignment horizontal="center" vertical="center"/>
    </xf>
    <xf numFmtId="0" fontId="10" fillId="0" borderId="0" xfId="0" applyFont="1" applyBorder="1" applyAlignment="1">
      <alignment horizontal="right" vertical="top" wrapText="1"/>
    </xf>
    <xf numFmtId="0" fontId="5" fillId="0" borderId="21" xfId="0" applyFont="1" applyBorder="1" applyAlignment="1">
      <alignment horizontal="right" vertical="center" wrapText="1"/>
    </xf>
    <xf numFmtId="0" fontId="5" fillId="0" borderId="0" xfId="0" applyFont="1" applyBorder="1" applyAlignment="1">
      <alignment horizontal="right" vertical="center" wrapText="1"/>
    </xf>
    <xf numFmtId="0" fontId="6" fillId="0" borderId="0" xfId="0" applyFont="1" applyBorder="1" applyAlignment="1">
      <alignment horizontal="center"/>
    </xf>
    <xf numFmtId="0" fontId="5" fillId="0" borderId="0" xfId="0" applyFont="1" applyAlignment="1">
      <alignment horizontal="right" vertical="center"/>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0" applyFont="1" applyAlignment="1" applyProtection="1">
      <alignment horizontal="left" vertical="center" wrapText="1"/>
      <protection hidden="1"/>
    </xf>
    <xf numFmtId="49" fontId="2" fillId="0" borderId="0" xfId="0" applyNumberFormat="1" applyFont="1" applyAlignment="1" applyProtection="1">
      <alignment horizontal="center" vertical="center"/>
      <protection hidden="1"/>
    </xf>
    <xf numFmtId="49" fontId="2" fillId="0" borderId="0" xfId="0" applyNumberFormat="1" applyFont="1" applyBorder="1" applyAlignment="1" applyProtection="1">
      <alignment horizontal="center" vertical="center"/>
      <protection hidden="1"/>
    </xf>
    <xf numFmtId="49" fontId="9" fillId="0" borderId="4" xfId="0" applyNumberFormat="1" applyFont="1" applyBorder="1" applyAlignment="1" applyProtection="1">
      <alignment horizontal="center" vertical="center"/>
      <protection hidden="1"/>
    </xf>
    <xf numFmtId="49" fontId="9" fillId="0" borderId="46" xfId="0" applyNumberFormat="1" applyFont="1" applyBorder="1" applyAlignment="1" applyProtection="1">
      <alignment horizontal="center" vertical="center"/>
      <protection hidden="1"/>
    </xf>
    <xf numFmtId="49" fontId="9" fillId="0" borderId="0" xfId="0" applyNumberFormat="1" applyFont="1" applyBorder="1" applyAlignment="1" applyProtection="1">
      <alignment horizontal="center" vertical="center"/>
      <protection hidden="1"/>
    </xf>
    <xf numFmtId="49" fontId="9" fillId="0" borderId="27" xfId="0" applyNumberFormat="1" applyFont="1" applyFill="1" applyBorder="1" applyAlignment="1" applyProtection="1">
      <alignment horizontal="center" vertical="center"/>
      <protection hidden="1"/>
    </xf>
    <xf numFmtId="1" fontId="9" fillId="0" borderId="38" xfId="0" applyNumberFormat="1" applyFont="1" applyFill="1" applyBorder="1" applyAlignment="1" applyProtection="1">
      <alignment horizontal="left" vertical="center"/>
      <protection hidden="1"/>
    </xf>
    <xf numFmtId="1" fontId="9" fillId="0" borderId="39" xfId="0" applyNumberFormat="1" applyFont="1" applyFill="1" applyBorder="1" applyAlignment="1" applyProtection="1">
      <alignment horizontal="left" vertical="center"/>
      <protection hidden="1"/>
    </xf>
    <xf numFmtId="1" fontId="9" fillId="0" borderId="40" xfId="0" applyNumberFormat="1" applyFont="1" applyFill="1" applyBorder="1" applyAlignment="1" applyProtection="1">
      <alignment horizontal="left" vertical="center"/>
      <protection hidden="1"/>
    </xf>
    <xf numFmtId="0" fontId="3" fillId="14" borderId="0" xfId="0" applyFont="1" applyFill="1" applyAlignment="1" applyProtection="1">
      <alignment horizontal="center"/>
      <protection hidden="1"/>
    </xf>
    <xf numFmtId="0" fontId="25" fillId="0" borderId="0" xfId="0" applyFont="1" applyAlignment="1" applyProtection="1">
      <alignment horizontal="center"/>
      <protection hidden="1"/>
    </xf>
    <xf numFmtId="0" fontId="24" fillId="0" borderId="0" xfId="0" applyFont="1" applyAlignment="1" applyProtection="1">
      <alignment horizontal="center" vertical="center" wrapText="1"/>
      <protection hidden="1"/>
    </xf>
    <xf numFmtId="0" fontId="40" fillId="0" borderId="27" xfId="0" applyNumberFormat="1" applyFont="1" applyFill="1" applyBorder="1" applyAlignment="1" applyProtection="1">
      <alignment horizontal="center" vertical="center"/>
      <protection hidden="1"/>
    </xf>
    <xf numFmtId="49" fontId="9" fillId="0" borderId="27" xfId="0" applyNumberFormat="1" applyFont="1" applyBorder="1" applyAlignment="1" applyProtection="1">
      <alignment horizontal="center" vertical="center"/>
      <protection hidden="1"/>
    </xf>
    <xf numFmtId="2" fontId="5" fillId="0" borderId="0" xfId="0" applyNumberFormat="1" applyFont="1" applyAlignment="1" applyProtection="1">
      <protection hidden="1"/>
    </xf>
    <xf numFmtId="2" fontId="0" fillId="0" borderId="0" xfId="0" applyNumberFormat="1" applyAlignment="1" applyProtection="1">
      <protection hidden="1"/>
    </xf>
    <xf numFmtId="49" fontId="28" fillId="0" borderId="0" xfId="7" applyNumberFormat="1" applyFont="1" applyAlignment="1" applyProtection="1">
      <alignment wrapText="1"/>
      <protection hidden="1"/>
    </xf>
    <xf numFmtId="0" fontId="28" fillId="0" borderId="0" xfId="0" applyFont="1" applyProtection="1">
      <protection hidden="1"/>
    </xf>
    <xf numFmtId="0" fontId="24" fillId="0" borderId="0"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12" fillId="0" borderId="36" xfId="0" applyNumberFormat="1" applyFont="1" applyBorder="1" applyAlignment="1" applyProtection="1">
      <alignment horizontal="center" vertical="center"/>
      <protection hidden="1"/>
    </xf>
    <xf numFmtId="0" fontId="12" fillId="0" borderId="37" xfId="0" applyNumberFormat="1" applyFont="1" applyBorder="1" applyAlignment="1" applyProtection="1">
      <alignment horizontal="center" vertical="center"/>
      <protection hidden="1"/>
    </xf>
    <xf numFmtId="0" fontId="9" fillId="0" borderId="27" xfId="0" applyNumberFormat="1" applyFont="1" applyBorder="1" applyAlignment="1" applyProtection="1">
      <alignment horizontal="center" vertical="center"/>
      <protection hidden="1"/>
    </xf>
    <xf numFmtId="0" fontId="22" fillId="0" borderId="0" xfId="0" applyFont="1" applyAlignment="1" applyProtection="1">
      <alignment horizontal="center"/>
      <protection hidden="1"/>
    </xf>
    <xf numFmtId="0" fontId="2" fillId="14" borderId="0" xfId="0" applyFont="1" applyFill="1" applyBorder="1" applyAlignment="1" applyProtection="1">
      <alignment horizont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5" fillId="0" borderId="0" xfId="0" applyFont="1" applyAlignment="1" applyProtection="1">
      <alignment vertical="center" wrapText="1"/>
      <protection hidden="1"/>
    </xf>
    <xf numFmtId="0" fontId="5" fillId="0" borderId="0" xfId="0" applyFont="1" applyAlignment="1" applyProtection="1">
      <alignment vertical="top" wrapText="1"/>
      <protection hidden="1"/>
    </xf>
    <xf numFmtId="1" fontId="9" fillId="0" borderId="38" xfId="0" applyNumberFormat="1" applyFont="1" applyFill="1" applyBorder="1" applyAlignment="1" applyProtection="1">
      <alignment horizontal="right" vertical="center"/>
      <protection hidden="1"/>
    </xf>
    <xf numFmtId="1" fontId="9" fillId="0" borderId="39" xfId="0" applyNumberFormat="1" applyFont="1" applyFill="1" applyBorder="1" applyAlignment="1" applyProtection="1">
      <alignment horizontal="right" vertical="center"/>
      <protection hidden="1"/>
    </xf>
    <xf numFmtId="1" fontId="9" fillId="0" borderId="40" xfId="0" applyNumberFormat="1" applyFont="1" applyFill="1" applyBorder="1" applyAlignment="1" applyProtection="1">
      <alignment horizontal="right" vertical="center"/>
      <protection hidden="1"/>
    </xf>
    <xf numFmtId="2" fontId="31" fillId="0" borderId="0" xfId="0" applyNumberFormat="1" applyFont="1" applyAlignment="1" applyProtection="1">
      <alignment horizontal="center"/>
      <protection hidden="1"/>
    </xf>
    <xf numFmtId="0" fontId="29" fillId="0" borderId="0" xfId="0" applyFont="1" applyAlignment="1" applyProtection="1">
      <protection hidden="1"/>
    </xf>
    <xf numFmtId="0" fontId="30" fillId="0" borderId="0" xfId="0" applyFont="1" applyAlignment="1" applyProtection="1">
      <alignment horizontal="center"/>
      <protection hidden="1"/>
    </xf>
    <xf numFmtId="0" fontId="72" fillId="0" borderId="0" xfId="0" applyFont="1" applyAlignment="1" applyProtection="1">
      <alignment horizontal="center" vertical="center" wrapText="1"/>
      <protection hidden="1"/>
    </xf>
    <xf numFmtId="1" fontId="9" fillId="0" borderId="27"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169" fontId="76" fillId="0" borderId="0" xfId="2" applyNumberFormat="1" applyFont="1" applyFill="1" applyAlignment="1" applyProtection="1">
      <alignment horizontal="center" vertical="center" wrapText="1"/>
      <protection hidden="1"/>
    </xf>
    <xf numFmtId="0" fontId="1" fillId="0" borderId="1" xfId="5" applyFont="1" applyFill="1" applyBorder="1" applyAlignment="1" applyProtection="1">
      <alignment horizontal="left" wrapText="1"/>
      <protection hidden="1"/>
    </xf>
    <xf numFmtId="0" fontId="1" fillId="0" borderId="1" xfId="3" applyFont="1" applyFill="1" applyBorder="1" applyAlignment="1" applyProtection="1">
      <alignment horizontal="left"/>
      <protection hidden="1"/>
    </xf>
    <xf numFmtId="0" fontId="82" fillId="0" borderId="0" xfId="7" applyFont="1" applyAlignment="1" applyProtection="1">
      <alignment wrapText="1"/>
      <protection locked="0" hidden="1"/>
    </xf>
  </cellXfs>
  <cellStyles count="8">
    <cellStyle name="HeaderNotFillData" xfId="1"/>
    <cellStyle name="HeaderNotFillDataTime" xfId="2"/>
    <cellStyle name="sLeft_Border" xfId="3"/>
    <cellStyle name="sNumber_Border" xfId="4"/>
    <cellStyle name="sText_Border" xfId="5"/>
    <cellStyle name="SubFooter" xfId="6"/>
    <cellStyle name="Гиперссылка" xfId="7"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90" b="1" i="0" u="none" strike="noStrike" baseline="0">
                <a:solidFill>
                  <a:srgbClr val="000000"/>
                </a:solidFill>
                <a:latin typeface="Arial Cyr"/>
                <a:ea typeface="Arial Cyr"/>
                <a:cs typeface="Arial Cyr"/>
              </a:defRPr>
            </a:pPr>
            <a:r>
              <a:rPr lang="ru-RU"/>
              <a:t>Взносы в ПФР и ФФОМС в 2013 году
накопленные значения, руб.</a:t>
            </a:r>
          </a:p>
        </c:rich>
      </c:tx>
      <c:layout>
        <c:manualLayout>
          <c:xMode val="edge"/>
          <c:yMode val="edge"/>
          <c:x val="0.29438045375218153"/>
          <c:y val="3.9963669391462307E-2"/>
        </c:manualLayout>
      </c:layout>
      <c:overlay val="0"/>
      <c:spPr>
        <a:noFill/>
        <a:ln w="25400">
          <a:noFill/>
        </a:ln>
      </c:spPr>
    </c:title>
    <c:autoTitleDeleted val="0"/>
    <c:plotArea>
      <c:layout>
        <c:manualLayout>
          <c:layoutTarget val="inner"/>
          <c:xMode val="edge"/>
          <c:yMode val="edge"/>
          <c:x val="0.11706806282722514"/>
          <c:y val="0.20485027927367386"/>
          <c:w val="0.72204422091217679"/>
          <c:h val="0.71896443462278403"/>
        </c:manualLayout>
      </c:layout>
      <c:barChart>
        <c:barDir val="col"/>
        <c:grouping val="clustered"/>
        <c:varyColors val="0"/>
        <c:ser>
          <c:idx val="2"/>
          <c:order val="0"/>
          <c:tx>
            <c:v>НеУплата / Переплата (-)</c:v>
          </c:tx>
          <c:spPr>
            <a:solidFill>
              <a:srgbClr val="FFFFCC"/>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strRef>
              <c:f>'Взносы в ПФР и ФФОМС'!$C$14:$F$14</c:f>
              <c:strCache>
                <c:ptCount val="4"/>
                <c:pt idx="0">
                  <c:v>1 квартал</c:v>
                </c:pt>
                <c:pt idx="1">
                  <c:v>полугодие</c:v>
                </c:pt>
                <c:pt idx="2">
                  <c:v>9 месяцев</c:v>
                </c:pt>
                <c:pt idx="3">
                  <c:v>год</c:v>
                </c:pt>
              </c:strCache>
            </c:strRef>
          </c:cat>
          <c:val>
            <c:numRef>
              <c:f>'Взносы в ПФР и ФФОМС'!$C$19:$F$19</c:f>
              <c:numCache>
                <c:formatCode>#,##0.00</c:formatCode>
                <c:ptCount val="4"/>
                <c:pt idx="0">
                  <c:v>35664.660000000003</c:v>
                </c:pt>
                <c:pt idx="1">
                  <c:v>35664.660000000003</c:v>
                </c:pt>
                <c:pt idx="2">
                  <c:v>35664.660000000003</c:v>
                </c:pt>
                <c:pt idx="3">
                  <c:v>35664.660000000003</c:v>
                </c:pt>
              </c:numCache>
            </c:numRef>
          </c:val>
        </c:ser>
        <c:ser>
          <c:idx val="0"/>
          <c:order val="1"/>
          <c:tx>
            <c:strRef>
              <c:f>'Взносы в ПФР и ФФОМС'!$B$20</c:f>
              <c:strCache>
                <c:ptCount val="1"/>
                <c:pt idx="0">
                  <c:v>Уплачено</c:v>
                </c:pt>
              </c:strCache>
            </c:strRef>
          </c:tx>
          <c:spPr>
            <a:solidFill>
              <a:srgbClr val="9999FF"/>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dLbls>
          <c:cat>
            <c:strRef>
              <c:f>'Взносы в ПФР и ФФОМС'!$C$14:$F$14</c:f>
              <c:strCache>
                <c:ptCount val="4"/>
                <c:pt idx="0">
                  <c:v>1 квартал</c:v>
                </c:pt>
                <c:pt idx="1">
                  <c:v>полугодие</c:v>
                </c:pt>
                <c:pt idx="2">
                  <c:v>9 месяцев</c:v>
                </c:pt>
                <c:pt idx="3">
                  <c:v>год</c:v>
                </c:pt>
              </c:strCache>
            </c:strRef>
          </c:cat>
          <c:val>
            <c:numRef>
              <c:f>'Взносы в ПФР и ФФОМС'!$C$25:$F$25</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35271168"/>
        <c:axId val="135272704"/>
      </c:barChart>
      <c:catAx>
        <c:axId val="135271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35272704"/>
        <c:crosses val="autoZero"/>
        <c:auto val="1"/>
        <c:lblAlgn val="ctr"/>
        <c:lblOffset val="100"/>
        <c:noMultiLvlLbl val="0"/>
      </c:catAx>
      <c:valAx>
        <c:axId val="135272704"/>
        <c:scaling>
          <c:orientation val="minMax"/>
        </c:scaling>
        <c:delete val="0"/>
        <c:axPos val="l"/>
        <c:majorGridlines>
          <c:spPr>
            <a:ln w="3175">
              <a:solidFill>
                <a:srgbClr val="000000"/>
              </a:solidFill>
              <a:prstDash val="solid"/>
            </a:ln>
          </c:spPr>
        </c:majorGridlines>
        <c:numFmt formatCode="#,##0.00"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35271168"/>
        <c:crosses val="autoZero"/>
        <c:crossBetween val="between"/>
      </c:valAx>
      <c:spPr>
        <a:solidFill>
          <a:srgbClr val="C0C0C0">
            <a:alpha val="39000"/>
          </a:srgbClr>
        </a:solidFill>
        <a:ln w="12700">
          <a:solidFill>
            <a:srgbClr val="808080"/>
          </a:solidFill>
          <a:prstDash val="solid"/>
        </a:ln>
      </c:spPr>
    </c:plotArea>
    <c:legend>
      <c:legendPos val="r"/>
      <c:layout>
        <c:manualLayout>
          <c:xMode val="edge"/>
          <c:yMode val="edge"/>
          <c:x val="0.85165794066317624"/>
          <c:y val="0.47956403269754766"/>
          <c:w val="0.13961605584642234"/>
          <c:h val="0.23433242506811988"/>
        </c:manualLayout>
      </c:layout>
      <c:overlay val="0"/>
      <c:spPr>
        <a:solidFill>
          <a:srgbClr val="FFFFFF"/>
        </a:solidFill>
        <a:ln w="25400">
          <a:noFill/>
        </a:ln>
      </c:spPr>
      <c:txPr>
        <a:bodyPr/>
        <a:lstStyle/>
        <a:p>
          <a:pPr>
            <a:defRPr sz="75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RU"/>
    </a:p>
  </c:txPr>
  <c:printSettings>
    <c:headerFooter alignWithMargins="0"/>
    <c:pageMargins b="1" l="0.75000000000000011" r="0.750000000000000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ru-RU" sz="1000" baseline="0"/>
              <a:t>Ваши платежи налога УСН и взносов в ПФР и ФФОМС</a:t>
            </a:r>
          </a:p>
          <a:p>
            <a:pPr>
              <a:defRPr sz="1000" baseline="0"/>
            </a:pPr>
            <a:r>
              <a:rPr lang="ru-RU" sz="1000" baseline="0"/>
              <a:t>поквартально, руб.</a:t>
            </a:r>
          </a:p>
        </c:rich>
      </c:tx>
      <c:overlay val="0"/>
      <c:spPr>
        <a:noFill/>
        <a:ln w="25400">
          <a:noFill/>
        </a:ln>
      </c:spPr>
    </c:title>
    <c:autoTitleDeleted val="0"/>
    <c:plotArea>
      <c:layout/>
      <c:barChart>
        <c:barDir val="col"/>
        <c:grouping val="stacked"/>
        <c:varyColors val="0"/>
        <c:ser>
          <c:idx val="0"/>
          <c:order val="0"/>
          <c:tx>
            <c:strRef>
              <c:f>'Расчет налога и взносов'!$D$29</c:f>
              <c:strCache>
                <c:ptCount val="1"/>
                <c:pt idx="0">
                  <c:v>УСН</c:v>
                </c:pt>
              </c:strCache>
            </c:strRef>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взносов'!$D$31:$D$35</c:f>
              <c:numCache>
                <c:formatCode>0.00</c:formatCode>
                <c:ptCount val="5"/>
                <c:pt idx="0">
                  <c:v>9625.91</c:v>
                </c:pt>
                <c:pt idx="1">
                  <c:v>0</c:v>
                </c:pt>
                <c:pt idx="2">
                  <c:v>0</c:v>
                </c:pt>
                <c:pt idx="3">
                  <c:v>0</c:v>
                </c:pt>
                <c:pt idx="4">
                  <c:v>0</c:v>
                </c:pt>
              </c:numCache>
            </c:numRef>
          </c:val>
        </c:ser>
        <c:ser>
          <c:idx val="1"/>
          <c:order val="1"/>
          <c:tx>
            <c:strRef>
              <c:f>'Расчет налога и взносов'!$E$29</c:f>
              <c:strCache>
                <c:ptCount val="1"/>
                <c:pt idx="0">
                  <c:v>ПФРс</c:v>
                </c:pt>
              </c:strCache>
            </c:strRef>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взносов'!$E$31:$E$35</c:f>
              <c:numCache>
                <c:formatCode>0.00</c:formatCode>
                <c:ptCount val="5"/>
                <c:pt idx="0">
                  <c:v>0</c:v>
                </c:pt>
                <c:pt idx="1">
                  <c:v>0</c:v>
                </c:pt>
                <c:pt idx="2">
                  <c:v>0</c:v>
                </c:pt>
                <c:pt idx="3">
                  <c:v>0</c:v>
                </c:pt>
                <c:pt idx="4">
                  <c:v>0</c:v>
                </c:pt>
              </c:numCache>
            </c:numRef>
          </c:val>
        </c:ser>
        <c:ser>
          <c:idx val="2"/>
          <c:order val="2"/>
          <c:tx>
            <c:strRef>
              <c:f>'Расчет налога и взносов'!$F$29</c:f>
              <c:strCache>
                <c:ptCount val="1"/>
                <c:pt idx="0">
                  <c:v>ПФРн</c:v>
                </c:pt>
              </c:strCache>
            </c:strRef>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взносов'!$F$31:$F$35</c:f>
              <c:numCache>
                <c:formatCode>0.00</c:formatCode>
                <c:ptCount val="5"/>
                <c:pt idx="0">
                  <c:v>0</c:v>
                </c:pt>
                <c:pt idx="1">
                  <c:v>0</c:v>
                </c:pt>
                <c:pt idx="2">
                  <c:v>0</c:v>
                </c:pt>
                <c:pt idx="3">
                  <c:v>0</c:v>
                </c:pt>
                <c:pt idx="4">
                  <c:v>0</c:v>
                </c:pt>
              </c:numCache>
            </c:numRef>
          </c:val>
        </c:ser>
        <c:ser>
          <c:idx val="3"/>
          <c:order val="3"/>
          <c:tx>
            <c:strRef>
              <c:f>'Расчет налога и взносов'!$G$29</c:f>
              <c:strCache>
                <c:ptCount val="1"/>
                <c:pt idx="0">
                  <c:v>ФФОМС</c:v>
                </c:pt>
              </c:strCache>
            </c:strRef>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взносов'!$G$31:$G$35</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5"/>
        <c:overlap val="100"/>
        <c:axId val="136229248"/>
        <c:axId val="136230784"/>
      </c:barChart>
      <c:catAx>
        <c:axId val="136229248"/>
        <c:scaling>
          <c:orientation val="minMax"/>
        </c:scaling>
        <c:delete val="0"/>
        <c:axPos val="b"/>
        <c:numFmt formatCode="General" sourceLinked="1"/>
        <c:majorTickMark val="none"/>
        <c:minorTickMark val="none"/>
        <c:tickLblPos val="nextTo"/>
        <c:crossAx val="136230784"/>
        <c:crosses val="autoZero"/>
        <c:auto val="1"/>
        <c:lblAlgn val="ctr"/>
        <c:lblOffset val="100"/>
        <c:noMultiLvlLbl val="0"/>
      </c:catAx>
      <c:valAx>
        <c:axId val="136230784"/>
        <c:scaling>
          <c:orientation val="minMax"/>
        </c:scaling>
        <c:delete val="0"/>
        <c:axPos val="l"/>
        <c:majorGridlines/>
        <c:numFmt formatCode="0.00" sourceLinked="1"/>
        <c:majorTickMark val="none"/>
        <c:minorTickMark val="none"/>
        <c:tickLblPos val="nextTo"/>
        <c:crossAx val="136229248"/>
        <c:crosses val="autoZero"/>
        <c:crossBetween val="between"/>
      </c:valAx>
    </c:plotArea>
    <c:legend>
      <c:legendPos val="r"/>
      <c:layout>
        <c:manualLayout>
          <c:xMode val="edge"/>
          <c:yMode val="edge"/>
          <c:x val="0.84274276511187651"/>
          <c:y val="0.41587430516587665"/>
          <c:w val="0.13709690915695599"/>
          <c:h val="0.30476284958720729"/>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ru-RU"/>
              <a:t>Налог УСН
начисленный и уплаченный (суммарно: налог и взносы)
накопленно, руб.</a:t>
            </a:r>
          </a:p>
        </c:rich>
      </c:tx>
      <c:layout>
        <c:manualLayout>
          <c:xMode val="edge"/>
          <c:yMode val="edge"/>
          <c:x val="0.15625021872265965"/>
          <c:y val="1.5772870662460567E-2"/>
        </c:manualLayout>
      </c:layout>
      <c:overlay val="0"/>
      <c:spPr>
        <a:noFill/>
        <a:ln w="25400">
          <a:noFill/>
        </a:ln>
      </c:spPr>
    </c:title>
    <c:autoTitleDeleted val="0"/>
    <c:plotArea>
      <c:layout/>
      <c:barChart>
        <c:barDir val="col"/>
        <c:grouping val="clustered"/>
        <c:varyColors val="0"/>
        <c:ser>
          <c:idx val="0"/>
          <c:order val="0"/>
          <c:tx>
            <c:v>Уплачено</c:v>
          </c:tx>
          <c:invertIfNegative val="0"/>
          <c:cat>
            <c:strRef>
              <c:f>'Расчет налога и взносов'!$B$31:$B$35</c:f>
              <c:strCache>
                <c:ptCount val="5"/>
                <c:pt idx="0">
                  <c:v>1 квартал</c:v>
                </c:pt>
                <c:pt idx="1">
                  <c:v>полугодие</c:v>
                </c:pt>
                <c:pt idx="2">
                  <c:v>9 месяцев</c:v>
                </c:pt>
                <c:pt idx="3">
                  <c:v>год</c:v>
                </c:pt>
                <c:pt idx="4">
                  <c:v>2014 год</c:v>
                </c:pt>
              </c:strCache>
            </c:strRef>
          </c:cat>
          <c:val>
            <c:numRef>
              <c:f>'Расчет налога и взносов'!$J$31:$J$35</c:f>
              <c:numCache>
                <c:formatCode>0.00</c:formatCode>
                <c:ptCount val="5"/>
                <c:pt idx="0">
                  <c:v>9625.91</c:v>
                </c:pt>
                <c:pt idx="1">
                  <c:v>9625.91</c:v>
                </c:pt>
                <c:pt idx="2">
                  <c:v>9625.91</c:v>
                </c:pt>
                <c:pt idx="3">
                  <c:v>9625.91</c:v>
                </c:pt>
                <c:pt idx="4">
                  <c:v>9625.91</c:v>
                </c:pt>
              </c:numCache>
            </c:numRef>
          </c:val>
        </c:ser>
        <c:ser>
          <c:idx val="1"/>
          <c:order val="1"/>
          <c:tx>
            <c:v>Начислено</c:v>
          </c:tx>
          <c:invertIfNegative val="0"/>
          <c:dLbls>
            <c:spPr>
              <a:noFill/>
              <a:ln w="25400">
                <a:noFill/>
              </a:ln>
            </c:spPr>
            <c:showLegendKey val="0"/>
            <c:showVal val="1"/>
            <c:showCatName val="0"/>
            <c:showSerName val="0"/>
            <c:showPercent val="0"/>
            <c:showBubbleSize val="0"/>
            <c:showLeaderLines val="0"/>
          </c:dLbls>
          <c:cat>
            <c:strRef>
              <c:f>'Расчет налога и взносов'!$B$31:$B$35</c:f>
              <c:strCache>
                <c:ptCount val="5"/>
                <c:pt idx="0">
                  <c:v>1 квартал</c:v>
                </c:pt>
                <c:pt idx="1">
                  <c:v>полугодие</c:v>
                </c:pt>
                <c:pt idx="2">
                  <c:v>9 месяцев</c:v>
                </c:pt>
                <c:pt idx="3">
                  <c:v>год</c:v>
                </c:pt>
                <c:pt idx="4">
                  <c:v>2014 год</c:v>
                </c:pt>
              </c:strCache>
            </c:strRef>
          </c:cat>
          <c:val>
            <c:numRef>
              <c:f>'Расчет налога и взносов'!$L$31:$L$35</c:f>
              <c:numCache>
                <c:formatCode>0.00</c:formatCode>
                <c:ptCount val="5"/>
                <c:pt idx="0">
                  <c:v>15000</c:v>
                </c:pt>
                <c:pt idx="1">
                  <c:v>15000</c:v>
                </c:pt>
                <c:pt idx="2">
                  <c:v>15000</c:v>
                </c:pt>
                <c:pt idx="3">
                  <c:v>15000</c:v>
                </c:pt>
                <c:pt idx="4">
                  <c:v>15000</c:v>
                </c:pt>
              </c:numCache>
            </c:numRef>
          </c:val>
        </c:ser>
        <c:dLbls>
          <c:showLegendKey val="0"/>
          <c:showVal val="0"/>
          <c:showCatName val="0"/>
          <c:showSerName val="0"/>
          <c:showPercent val="0"/>
          <c:showBubbleSize val="0"/>
        </c:dLbls>
        <c:gapWidth val="150"/>
        <c:axId val="136596480"/>
        <c:axId val="136602368"/>
      </c:barChart>
      <c:catAx>
        <c:axId val="136596480"/>
        <c:scaling>
          <c:orientation val="minMax"/>
        </c:scaling>
        <c:delete val="0"/>
        <c:axPos val="b"/>
        <c:numFmt formatCode="General" sourceLinked="1"/>
        <c:majorTickMark val="none"/>
        <c:minorTickMark val="none"/>
        <c:tickLblPos val="nextTo"/>
        <c:crossAx val="136602368"/>
        <c:crosses val="autoZero"/>
        <c:auto val="1"/>
        <c:lblAlgn val="ctr"/>
        <c:lblOffset val="100"/>
        <c:noMultiLvlLbl val="0"/>
      </c:catAx>
      <c:valAx>
        <c:axId val="136602368"/>
        <c:scaling>
          <c:orientation val="minMax"/>
        </c:scaling>
        <c:delete val="0"/>
        <c:axPos val="l"/>
        <c:majorGridlines/>
        <c:numFmt formatCode="0.00" sourceLinked="1"/>
        <c:majorTickMark val="none"/>
        <c:minorTickMark val="none"/>
        <c:tickLblPos val="nextTo"/>
        <c:crossAx val="136596480"/>
        <c:crosses val="autoZero"/>
        <c:crossBetween val="between"/>
      </c:valAx>
    </c:plotArea>
    <c:legend>
      <c:legendPos val="r"/>
      <c:layout>
        <c:manualLayout>
          <c:xMode val="edge"/>
          <c:yMode val="edge"/>
          <c:x val="0.80785205466737819"/>
          <c:y val="0.51735015772870663"/>
          <c:w val="0.17355389409733957"/>
          <c:h val="0.1514195583596214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Calibri"/>
                <a:ea typeface="Calibri"/>
                <a:cs typeface="Calibri"/>
              </a:defRPr>
            </a:pPr>
            <a:r>
              <a:rPr lang="ru-RU"/>
              <a:t>Неуплаченные (вовремя) налог УСН,
 взносы в ПФР, ФФОМС на которые начислялись пени, руб.</a:t>
            </a:r>
          </a:p>
        </c:rich>
      </c:tx>
      <c:overlay val="0"/>
      <c:spPr>
        <a:noFill/>
        <a:ln w="25400">
          <a:noFill/>
        </a:ln>
      </c:spPr>
    </c:title>
    <c:autoTitleDeleted val="0"/>
    <c:plotArea>
      <c:layout>
        <c:manualLayout>
          <c:layoutTarget val="inner"/>
          <c:xMode val="edge"/>
          <c:yMode val="edge"/>
          <c:x val="9.1290705226263896E-2"/>
          <c:y val="0.17663698287714036"/>
          <c:w val="0.67698608226118973"/>
          <c:h val="0.67551931008623922"/>
        </c:manualLayout>
      </c:layout>
      <c:barChart>
        <c:barDir val="col"/>
        <c:grouping val="clustered"/>
        <c:varyColors val="0"/>
        <c:ser>
          <c:idx val="0"/>
          <c:order val="0"/>
          <c:tx>
            <c:v>Налог УСН</c:v>
          </c:tx>
          <c:spPr>
            <a:solidFill>
              <a:srgbClr val="FF0000"/>
            </a:solidFill>
            <a:ln w="25400">
              <a:noFill/>
            </a:ln>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u-RU"/>
              </a:p>
            </c:txPr>
            <c:showLegendKey val="0"/>
            <c:showVal val="1"/>
            <c:showCatName val="0"/>
            <c:showSerName val="0"/>
            <c:showPercent val="0"/>
            <c:showBubbleSize val="0"/>
            <c:showLeaderLines val="0"/>
          </c:dLbls>
          <c:cat>
            <c:strRef>
              <c:f>'Расчет налога и взносов'!$Q$31:$Q$35</c:f>
              <c:strCache>
                <c:ptCount val="5"/>
                <c:pt idx="0">
                  <c:v>c 26 апреля</c:v>
                </c:pt>
                <c:pt idx="1">
                  <c:v>с 26 июля</c:v>
                </c:pt>
                <c:pt idx="2">
                  <c:v>с 26 октября</c:v>
                </c:pt>
                <c:pt idx="3">
                  <c:v>с 1 января 2014 г.</c:v>
                </c:pt>
                <c:pt idx="4">
                  <c:v>с 1 мая 2014 г.</c:v>
                </c:pt>
              </c:strCache>
            </c:strRef>
          </c:cat>
          <c:val>
            <c:numRef>
              <c:f>'Расчет налога и взносов'!$N$31:$N$35</c:f>
              <c:numCache>
                <c:formatCode>0.00</c:formatCode>
                <c:ptCount val="5"/>
                <c:pt idx="0">
                  <c:v>0</c:v>
                </c:pt>
                <c:pt idx="1">
                  <c:v>0</c:v>
                </c:pt>
                <c:pt idx="2">
                  <c:v>0</c:v>
                </c:pt>
                <c:pt idx="3">
                  <c:v>0</c:v>
                </c:pt>
                <c:pt idx="4">
                  <c:v>0</c:v>
                </c:pt>
              </c:numCache>
            </c:numRef>
          </c:val>
        </c:ser>
        <c:ser>
          <c:idx val="1"/>
          <c:order val="1"/>
          <c:tx>
            <c:v>Взносы ПФР, ФФОМС</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u-RU"/>
              </a:p>
            </c:txPr>
            <c:showLegendKey val="0"/>
            <c:showVal val="1"/>
            <c:showCatName val="0"/>
            <c:showSerName val="0"/>
            <c:showPercent val="0"/>
            <c:showBubbleSize val="0"/>
            <c:showLeaderLines val="0"/>
          </c:dLbls>
          <c:cat>
            <c:strRef>
              <c:f>'Расчет налога и взносов'!$Q$31:$Q$35</c:f>
              <c:strCache>
                <c:ptCount val="5"/>
                <c:pt idx="0">
                  <c:v>c 26 апреля</c:v>
                </c:pt>
                <c:pt idx="1">
                  <c:v>с 26 июля</c:v>
                </c:pt>
                <c:pt idx="2">
                  <c:v>с 26 октября</c:v>
                </c:pt>
                <c:pt idx="3">
                  <c:v>с 1 января 2014 г.</c:v>
                </c:pt>
                <c:pt idx="4">
                  <c:v>с 1 мая 2014 г.</c:v>
                </c:pt>
              </c:strCache>
            </c:strRef>
          </c:cat>
          <c:val>
            <c:numRef>
              <c:f>'Расчет налога и взносов'!$O$31:$O$35</c:f>
              <c:numCache>
                <c:formatCode>0.00</c:formatCode>
                <c:ptCount val="5"/>
                <c:pt idx="3">
                  <c:v>0</c:v>
                </c:pt>
                <c:pt idx="4">
                  <c:v>0</c:v>
                </c:pt>
              </c:numCache>
            </c:numRef>
          </c:val>
        </c:ser>
        <c:dLbls>
          <c:showLegendKey val="0"/>
          <c:showVal val="0"/>
          <c:showCatName val="0"/>
          <c:showSerName val="0"/>
          <c:showPercent val="0"/>
          <c:showBubbleSize val="0"/>
        </c:dLbls>
        <c:gapWidth val="150"/>
        <c:axId val="136644864"/>
        <c:axId val="136646656"/>
      </c:barChart>
      <c:catAx>
        <c:axId val="136644864"/>
        <c:scaling>
          <c:orientation val="minMax"/>
        </c:scaling>
        <c:delete val="0"/>
        <c:axPos val="b"/>
        <c:numFmt formatCode="General" sourceLinked="1"/>
        <c:majorTickMark val="out"/>
        <c:minorTickMark val="none"/>
        <c:tickLblPos val="nextTo"/>
        <c:crossAx val="136646656"/>
        <c:crosses val="autoZero"/>
        <c:auto val="1"/>
        <c:lblAlgn val="ctr"/>
        <c:lblOffset val="100"/>
        <c:noMultiLvlLbl val="0"/>
      </c:catAx>
      <c:valAx>
        <c:axId val="136646656"/>
        <c:scaling>
          <c:orientation val="minMax"/>
        </c:scaling>
        <c:delete val="0"/>
        <c:axPos val="l"/>
        <c:majorGridlines/>
        <c:numFmt formatCode="0.00" sourceLinked="1"/>
        <c:majorTickMark val="out"/>
        <c:minorTickMark val="none"/>
        <c:tickLblPos val="nextTo"/>
        <c:crossAx val="136644864"/>
        <c:crosses val="autoZero"/>
        <c:crossBetween val="between"/>
      </c:valAx>
    </c:plotArea>
    <c:legend>
      <c:legendPos val="r"/>
      <c:layout>
        <c:manualLayout>
          <c:xMode val="edge"/>
          <c:yMode val="edge"/>
          <c:x val="0.83077061760586535"/>
          <c:y val="0.47916805933797008"/>
          <c:w val="0.13504296047502751"/>
          <c:h val="0.30952470913757074"/>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1000" baseline="0"/>
              <a:t>Начислен налог УСН и уплаченные налог и взносы</a:t>
            </a:r>
          </a:p>
          <a:p>
            <a:pPr>
              <a:defRPr/>
            </a:pPr>
            <a:r>
              <a:rPr lang="ru-RU" sz="1000" baseline="0"/>
              <a:t>поквартально, руб.</a:t>
            </a:r>
          </a:p>
        </c:rich>
      </c:tx>
      <c:overlay val="0"/>
      <c:spPr>
        <a:noFill/>
        <a:ln w="25400">
          <a:noFill/>
        </a:ln>
      </c:spPr>
    </c:title>
    <c:autoTitleDeleted val="0"/>
    <c:plotArea>
      <c:layout/>
      <c:barChart>
        <c:barDir val="col"/>
        <c:grouping val="clustered"/>
        <c:varyColors val="0"/>
        <c:ser>
          <c:idx val="0"/>
          <c:order val="0"/>
          <c:tx>
            <c:v>УСН: начислено</c:v>
          </c:tx>
          <c:spPr>
            <a:solidFill>
              <a:srgbClr val="993300"/>
            </a:solidFill>
            <a:ln w="25400">
              <a:noFill/>
            </a:ln>
          </c:spPr>
          <c:invertIfNegative val="0"/>
          <c:dLbls>
            <c:spPr>
              <a:noFill/>
              <a:ln w="25400">
                <a:noFill/>
              </a:ln>
            </c:spPr>
            <c:showLegendKey val="0"/>
            <c:showVal val="1"/>
            <c:showCatName val="0"/>
            <c:showSerName val="0"/>
            <c:showPercent val="0"/>
            <c:showBubbleSize val="0"/>
            <c:showLeaderLines val="0"/>
          </c:dLbls>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взносов'!$K$31:$K$34</c:f>
              <c:numCache>
                <c:formatCode>0.00</c:formatCode>
                <c:ptCount val="4"/>
                <c:pt idx="0">
                  <c:v>15000</c:v>
                </c:pt>
                <c:pt idx="1">
                  <c:v>0</c:v>
                </c:pt>
                <c:pt idx="2">
                  <c:v>0</c:v>
                </c:pt>
                <c:pt idx="3">
                  <c:v>0</c:v>
                </c:pt>
              </c:numCache>
            </c:numRef>
          </c:val>
        </c:ser>
        <c:ser>
          <c:idx val="1"/>
          <c:order val="1"/>
          <c:tx>
            <c:v>УСН: уплачено</c:v>
          </c:tx>
          <c:spPr>
            <a:solidFill>
              <a:srgbClr val="0066CC"/>
            </a:solidFill>
            <a:ln w="25400">
              <a:noFill/>
            </a:ln>
          </c:spPr>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взносов'!$D$31:$D$35</c:f>
              <c:numCache>
                <c:formatCode>0.00</c:formatCode>
                <c:ptCount val="5"/>
                <c:pt idx="0">
                  <c:v>9625.91</c:v>
                </c:pt>
                <c:pt idx="1">
                  <c:v>0</c:v>
                </c:pt>
                <c:pt idx="2">
                  <c:v>0</c:v>
                </c:pt>
                <c:pt idx="3">
                  <c:v>0</c:v>
                </c:pt>
                <c:pt idx="4">
                  <c:v>0</c:v>
                </c:pt>
              </c:numCache>
            </c:numRef>
          </c:val>
        </c:ser>
        <c:ser>
          <c:idx val="2"/>
          <c:order val="2"/>
          <c:tx>
            <c:v>ПФРс: уплачено</c:v>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взносов'!$E$31:$E$35</c:f>
              <c:numCache>
                <c:formatCode>0.00</c:formatCode>
                <c:ptCount val="5"/>
                <c:pt idx="0">
                  <c:v>0</c:v>
                </c:pt>
                <c:pt idx="1">
                  <c:v>0</c:v>
                </c:pt>
                <c:pt idx="2">
                  <c:v>0</c:v>
                </c:pt>
                <c:pt idx="3">
                  <c:v>0</c:v>
                </c:pt>
                <c:pt idx="4">
                  <c:v>0</c:v>
                </c:pt>
              </c:numCache>
            </c:numRef>
          </c:val>
        </c:ser>
        <c:ser>
          <c:idx val="3"/>
          <c:order val="3"/>
          <c:tx>
            <c:v>ПФРн: уплачено</c:v>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взносов'!$F$31:$F$35</c:f>
              <c:numCache>
                <c:formatCode>0.00</c:formatCode>
                <c:ptCount val="5"/>
                <c:pt idx="0">
                  <c:v>0</c:v>
                </c:pt>
                <c:pt idx="1">
                  <c:v>0</c:v>
                </c:pt>
                <c:pt idx="2">
                  <c:v>0</c:v>
                </c:pt>
                <c:pt idx="3">
                  <c:v>0</c:v>
                </c:pt>
                <c:pt idx="4">
                  <c:v>0</c:v>
                </c:pt>
              </c:numCache>
            </c:numRef>
          </c:val>
        </c:ser>
        <c:ser>
          <c:idx val="4"/>
          <c:order val="4"/>
          <c:tx>
            <c:v>ФФОМС: уплачено</c:v>
          </c:tx>
          <c:invertIfNegative val="0"/>
          <c:cat>
            <c:strRef>
              <c:f>'Расчет налога и взносов'!$C$31:$C$35</c:f>
              <c:strCache>
                <c:ptCount val="5"/>
                <c:pt idx="0">
                  <c:v>1 квартал</c:v>
                </c:pt>
                <c:pt idx="1">
                  <c:v>2 квартал</c:v>
                </c:pt>
                <c:pt idx="2">
                  <c:v>3 квартал</c:v>
                </c:pt>
                <c:pt idx="3">
                  <c:v>4 квартал</c:v>
                </c:pt>
                <c:pt idx="4">
                  <c:v>2014 год</c:v>
                </c:pt>
              </c:strCache>
            </c:strRef>
          </c:cat>
          <c:val>
            <c:numRef>
              <c:f>'Расчет налога и взносов'!$G$31:$G$35</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692864"/>
        <c:axId val="136694400"/>
      </c:barChart>
      <c:catAx>
        <c:axId val="136692864"/>
        <c:scaling>
          <c:orientation val="minMax"/>
        </c:scaling>
        <c:delete val="0"/>
        <c:axPos val="b"/>
        <c:numFmt formatCode="General" sourceLinked="1"/>
        <c:majorTickMark val="none"/>
        <c:minorTickMark val="none"/>
        <c:tickLblPos val="nextTo"/>
        <c:crossAx val="136694400"/>
        <c:crosses val="autoZero"/>
        <c:auto val="1"/>
        <c:lblAlgn val="ctr"/>
        <c:lblOffset val="100"/>
        <c:noMultiLvlLbl val="0"/>
      </c:catAx>
      <c:valAx>
        <c:axId val="136694400"/>
        <c:scaling>
          <c:orientation val="minMax"/>
        </c:scaling>
        <c:delete val="0"/>
        <c:axPos val="l"/>
        <c:majorGridlines/>
        <c:numFmt formatCode="0.00" sourceLinked="1"/>
        <c:majorTickMark val="none"/>
        <c:minorTickMark val="none"/>
        <c:tickLblPos val="nextTo"/>
        <c:crossAx val="136692864"/>
        <c:crosses val="autoZero"/>
        <c:crossBetween val="between"/>
      </c:valAx>
    </c:plotArea>
    <c:legend>
      <c:legendPos val="r"/>
      <c:layout>
        <c:manualLayout>
          <c:xMode val="edge"/>
          <c:yMode val="edge"/>
          <c:x val="0.74193609893630863"/>
          <c:y val="0.38323409319168283"/>
          <c:w val="0.21731766742299202"/>
          <c:h val="0.35928196236720267"/>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2.jpeg"/><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51</xdr:col>
      <xdr:colOff>38100</xdr:colOff>
      <xdr:row>15</xdr:row>
      <xdr:rowOff>47625</xdr:rowOff>
    </xdr:to>
    <xdr:pic>
      <xdr:nvPicPr>
        <xdr:cNvPr id="499775"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2867025"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333375</xdr:colOff>
      <xdr:row>5</xdr:row>
      <xdr:rowOff>9525</xdr:rowOff>
    </xdr:from>
    <xdr:to>
      <xdr:col>17</xdr:col>
      <xdr:colOff>552450</xdr:colOff>
      <xdr:row>24</xdr:row>
      <xdr:rowOff>104775</xdr:rowOff>
    </xdr:to>
    <xdr:graphicFrame macro="">
      <xdr:nvGraphicFramePr>
        <xdr:cNvPr id="11430"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26</xdr:row>
      <xdr:rowOff>19050</xdr:rowOff>
    </xdr:from>
    <xdr:to>
      <xdr:col>3</xdr:col>
      <xdr:colOff>504825</xdr:colOff>
      <xdr:row>39</xdr:row>
      <xdr:rowOff>161925</xdr:rowOff>
    </xdr:to>
    <xdr:pic>
      <xdr:nvPicPr>
        <xdr:cNvPr id="11431"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0" y="4600575"/>
          <a:ext cx="2333625"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4</xdr:row>
      <xdr:rowOff>295275</xdr:rowOff>
    </xdr:from>
    <xdr:to>
      <xdr:col>2</xdr:col>
      <xdr:colOff>19050</xdr:colOff>
      <xdr:row>8</xdr:row>
      <xdr:rowOff>38100</xdr:rowOff>
    </xdr:to>
    <xdr:pic>
      <xdr:nvPicPr>
        <xdr:cNvPr id="502375" name="Picture 1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238250"/>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201146</xdr:colOff>
      <xdr:row>28</xdr:row>
      <xdr:rowOff>6163</xdr:rowOff>
    </xdr:from>
    <xdr:to>
      <xdr:col>27</xdr:col>
      <xdr:colOff>896471</xdr:colOff>
      <xdr:row>91</xdr:row>
      <xdr:rowOff>91887</xdr:rowOff>
    </xdr:to>
    <xdr:graphicFrame macro="">
      <xdr:nvGraphicFramePr>
        <xdr:cNvPr id="50237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22411</xdr:colOff>
      <xdr:row>28</xdr:row>
      <xdr:rowOff>38100</xdr:rowOff>
    </xdr:from>
    <xdr:to>
      <xdr:col>14</xdr:col>
      <xdr:colOff>145676</xdr:colOff>
      <xdr:row>91</xdr:row>
      <xdr:rowOff>142875</xdr:rowOff>
    </xdr:to>
    <xdr:graphicFrame macro="">
      <xdr:nvGraphicFramePr>
        <xdr:cNvPr id="502377"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178734</xdr:colOff>
      <xdr:row>93</xdr:row>
      <xdr:rowOff>114861</xdr:rowOff>
    </xdr:from>
    <xdr:to>
      <xdr:col>27</xdr:col>
      <xdr:colOff>907676</xdr:colOff>
      <xdr:row>113</xdr:row>
      <xdr:rowOff>76760</xdr:rowOff>
    </xdr:to>
    <xdr:graphicFrame macro="">
      <xdr:nvGraphicFramePr>
        <xdr:cNvPr id="502378"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11206</xdr:colOff>
      <xdr:row>93</xdr:row>
      <xdr:rowOff>118222</xdr:rowOff>
    </xdr:from>
    <xdr:to>
      <xdr:col>14</xdr:col>
      <xdr:colOff>140634</xdr:colOff>
      <xdr:row>113</xdr:row>
      <xdr:rowOff>66114</xdr:rowOff>
    </xdr:to>
    <xdr:graphicFrame macro="">
      <xdr:nvGraphicFramePr>
        <xdr:cNvPr id="502379"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xdr:colOff>
      <xdr:row>12</xdr:row>
      <xdr:rowOff>163830</xdr:rowOff>
    </xdr:from>
    <xdr:to>
      <xdr:col>9</xdr:col>
      <xdr:colOff>85754</xdr:colOff>
      <xdr:row>16</xdr:row>
      <xdr:rowOff>209550</xdr:rowOff>
    </xdr:to>
    <xdr:sp macro="" textlink="">
      <xdr:nvSpPr>
        <xdr:cNvPr id="2" name="WordArt 1"/>
        <xdr:cNvSpPr>
          <a:spLocks noChangeArrowheads="1" noChangeShapeType="1" noTextEdit="1"/>
        </xdr:cNvSpPr>
      </xdr:nvSpPr>
      <xdr:spPr bwMode="auto">
        <a:xfrm>
          <a:off x="1849755" y="2373630"/>
          <a:ext cx="1626899" cy="1169670"/>
        </a:xfrm>
        <a:prstGeom prst="rect">
          <a:avLst/>
        </a:prstGeom>
      </xdr:spPr>
      <xdr:txBody>
        <a:bodyPr wrap="none" fromWordArt="1">
          <a:prstTxWarp prst="textSlantUp">
            <a:avLst>
              <a:gd name="adj" fmla="val 55556"/>
            </a:avLst>
          </a:prstTxWarp>
        </a:bodyPr>
        <a:lstStyle/>
        <a:p>
          <a:pPr algn="ctr" rtl="0"/>
          <a:r>
            <a:rPr lang="ru-RU" sz="3600" kern="10" spc="0">
              <a:ln w="9525">
                <a:solidFill>
                  <a:srgbClr val="000000"/>
                </a:solidFill>
                <a:round/>
                <a:headEnd/>
                <a:tailEnd/>
              </a:ln>
              <a:solidFill>
                <a:srgbClr val="000000"/>
              </a:solidFill>
              <a:effectLst/>
              <a:latin typeface="Times New Roman"/>
              <a:cs typeface="Times New Roman"/>
            </a:rPr>
            <a:t>Образец</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0</xdr:row>
          <xdr:rowOff>0</xdr:rowOff>
        </xdr:from>
        <xdr:to>
          <xdr:col>23</xdr:col>
          <xdr:colOff>38100</xdr:colOff>
          <xdr:row>3</xdr:row>
          <xdr:rowOff>180975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twoCellAnchor>
    <xdr:from>
      <xdr:col>43</xdr:col>
      <xdr:colOff>49530</xdr:colOff>
      <xdr:row>21</xdr:row>
      <xdr:rowOff>59055</xdr:rowOff>
    </xdr:from>
    <xdr:to>
      <xdr:col>72</xdr:col>
      <xdr:colOff>9893</xdr:colOff>
      <xdr:row>28</xdr:row>
      <xdr:rowOff>93144</xdr:rowOff>
    </xdr:to>
    <xdr:sp macro="" textlink="">
      <xdr:nvSpPr>
        <xdr:cNvPr id="2" name="WordArt 1"/>
        <xdr:cNvSpPr>
          <a:spLocks noChangeArrowheads="1" noChangeShapeType="1" noTextEdit="1"/>
        </xdr:cNvSpPr>
      </xdr:nvSpPr>
      <xdr:spPr bwMode="auto">
        <a:xfrm>
          <a:off x="1849755" y="2373630"/>
          <a:ext cx="1626899" cy="1169670"/>
        </a:xfrm>
        <a:prstGeom prst="rect">
          <a:avLst/>
        </a:prstGeom>
      </xdr:spPr>
      <xdr:txBody>
        <a:bodyPr wrap="none" fromWordArt="1">
          <a:prstTxWarp prst="textSlantUp">
            <a:avLst>
              <a:gd name="adj" fmla="val 55556"/>
            </a:avLst>
          </a:prstTxWarp>
        </a:bodyPr>
        <a:lstStyle/>
        <a:p>
          <a:pPr algn="ctr" rtl="0"/>
          <a:r>
            <a:rPr lang="ru-RU" sz="3600" kern="10" spc="0">
              <a:ln w="9525">
                <a:solidFill>
                  <a:srgbClr val="000000"/>
                </a:solidFill>
                <a:round/>
                <a:headEnd/>
                <a:tailEnd/>
              </a:ln>
              <a:solidFill>
                <a:srgbClr val="000000"/>
              </a:solidFill>
              <a:effectLst/>
              <a:latin typeface="Times New Roman"/>
              <a:cs typeface="Times New Roman"/>
            </a:rPr>
            <a:t>Образец</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9525</xdr:rowOff>
        </xdr:from>
        <xdr:to>
          <xdr:col>23</xdr:col>
          <xdr:colOff>47625</xdr:colOff>
          <xdr:row>3</xdr:row>
          <xdr:rowOff>190500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0</xdr:row>
          <xdr:rowOff>0</xdr:rowOff>
        </xdr:from>
        <xdr:to>
          <xdr:col>23</xdr:col>
          <xdr:colOff>38100</xdr:colOff>
          <xdr:row>3</xdr:row>
          <xdr:rowOff>180975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hange/&#1041;&#1091;&#1093;&#1075;&#1072;&#1083;&#1090;&#1077;&#1088;/work/w9ippolite_d101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ветствие"/>
      <sheetName val="Инструкция"/>
      <sheetName val="Карточка ИП"/>
      <sheetName val="Взносы в ПФР и ФФОМС"/>
      <sheetName val="Титул Книги"/>
      <sheetName val="Доходы I и II квартал"/>
      <sheetName val="Доходы III и IV квартал"/>
      <sheetName val="Расходы ОПС ОМС"/>
      <sheetName val="Расчет налога и взносов"/>
      <sheetName val="ПП"/>
      <sheetName val="Титул Декларации"/>
      <sheetName val="Раздел 1 Сумма налога"/>
      <sheetName val="Раздел 1 Расчет налога"/>
      <sheetName val="Счет на оплату"/>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xpert.byx.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www.forum.byx.ru/"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expert.byx.ru/fns_rf_rekvizity_uplaty_nalogov_sborov_gosposhlin/99/215931/" TargetMode="External"/><Relationship Id="rId1" Type="http://schemas.openxmlformats.org/officeDocument/2006/relationships/hyperlink" Target="http://www.expert.byx.ru/platelshhchik_za_sebya_strakhovye_vznosy_na_obyazatelnoe_pensionnoe_strakhovanie/99/218022/"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hyperlink" Target="http://www.expert.byx.ru/otchetnost_usn_nalog_uproshhennaya_sistema_nalogooblozheniya/17/158212/" TargetMode="External"/><Relationship Id="rId7" Type="http://schemas.openxmlformats.org/officeDocument/2006/relationships/drawing" Target="../drawings/drawing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29.bin"/><Relationship Id="rId11" Type="http://schemas.openxmlformats.org/officeDocument/2006/relationships/comments" Target="../comments10.xml"/><Relationship Id="rId5" Type="http://schemas.openxmlformats.org/officeDocument/2006/relationships/hyperlink" Target="http://www.expert.byx.ru/otchetnost_usn_nalog_uproshhennaya_sistema_nalogooblozheniya/96/217456/" TargetMode="External"/><Relationship Id="rId10" Type="http://schemas.openxmlformats.org/officeDocument/2006/relationships/image" Target="../media/image3.emf"/><Relationship Id="rId4" Type="http://schemas.openxmlformats.org/officeDocument/2006/relationships/hyperlink" Target="http://www.expert.byx.ru/otchetnost_usn_nalog_uproshhennaya_sistema_nalogooblozheniya/96/217437/" TargetMode="External"/><Relationship Id="rId9"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hyperlink" Target="http://www.expert.byx.ru/uplata_dokhody_usn_nalog_uproshhennaya_sistema_nalogooblozheniya/72/" TargetMode="External"/><Relationship Id="rId7" Type="http://schemas.openxmlformats.org/officeDocument/2006/relationships/vmlDrawing" Target="../drawings/vmlDrawing11.v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drawing" Target="../drawings/drawing6.xml"/><Relationship Id="rId5" Type="http://schemas.openxmlformats.org/officeDocument/2006/relationships/printerSettings" Target="../printerSettings/printerSettings32.bin"/><Relationship Id="rId10" Type="http://schemas.openxmlformats.org/officeDocument/2006/relationships/comments" Target="../comments11.xml"/><Relationship Id="rId4" Type="http://schemas.openxmlformats.org/officeDocument/2006/relationships/hyperlink" Target="http://base.consultant.ru/cons/cgi/online.cgi?req=doc;base=QUEST;n=88514" TargetMode="External"/><Relationship Id="rId9" Type="http://schemas.openxmlformats.org/officeDocument/2006/relationships/image" Target="../media/image4.emf"/></Relationships>
</file>

<file path=xl/worksheets/_rels/sheet13.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printerSettings" Target="../printerSettings/printerSettings35.bin"/><Relationship Id="rId7" Type="http://schemas.openxmlformats.org/officeDocument/2006/relationships/image" Target="../media/image5.emf"/><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oleObject" Target="../embeddings/oleObject3.bin"/><Relationship Id="rId5" Type="http://schemas.openxmlformats.org/officeDocument/2006/relationships/vmlDrawing" Target="../drawings/vmlDrawing12.vml"/><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nsultant.ru/" TargetMode="External"/><Relationship Id="rId7" Type="http://schemas.openxmlformats.org/officeDocument/2006/relationships/comments" Target="../comments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1.vml"/><Relationship Id="rId5" Type="http://schemas.openxmlformats.org/officeDocument/2006/relationships/printerSettings" Target="../printerSettings/printerSettings6.bin"/><Relationship Id="rId4" Type="http://schemas.openxmlformats.org/officeDocument/2006/relationships/hyperlink" Target="http://ru.depositphoto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expert.byx.ru/otchetnost_usn_nalog_uproshhennaya_sistema_nalogooblozheniya/17/119925/"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hyperlink" Target="http://www.expert.byx.ru/" TargetMode="External"/><Relationship Id="rId7" Type="http://schemas.openxmlformats.org/officeDocument/2006/relationships/comments" Target="../comments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8.vml"/><Relationship Id="rId5" Type="http://schemas.openxmlformats.org/officeDocument/2006/relationships/drawing" Target="../drawings/drawing3.xml"/><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HH41"/>
  <sheetViews>
    <sheetView showGridLines="0" showRowColHeaders="0" tabSelected="1" workbookViewId="0">
      <selection activeCell="BC33" sqref="BC33:CP33"/>
    </sheetView>
  </sheetViews>
  <sheetFormatPr defaultColWidth="0.85546875" defaultRowHeight="15" x14ac:dyDescent="0.2"/>
  <cols>
    <col min="1" max="16384" width="0.85546875" style="109"/>
  </cols>
  <sheetData>
    <row r="2" spans="53:202" ht="15.75" x14ac:dyDescent="0.25">
      <c r="BA2" s="107"/>
      <c r="BB2" s="107"/>
      <c r="BC2" s="108" t="s">
        <v>269</v>
      </c>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7"/>
      <c r="CS2" s="107" t="s">
        <v>270</v>
      </c>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297" t="s">
        <v>184</v>
      </c>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row>
    <row r="4" spans="53:202" x14ac:dyDescent="0.2">
      <c r="BB4" s="110"/>
      <c r="BC4" s="111" t="s">
        <v>271</v>
      </c>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3"/>
    </row>
    <row r="5" spans="53:202" ht="15.75" x14ac:dyDescent="0.2">
      <c r="BB5" s="114"/>
      <c r="BC5" s="115" t="s">
        <v>272</v>
      </c>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8"/>
    </row>
    <row r="6" spans="53:202" x14ac:dyDescent="0.2">
      <c r="BB6" s="114"/>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8"/>
    </row>
    <row r="7" spans="53:202" x14ac:dyDescent="0.2">
      <c r="BB7" s="114"/>
      <c r="BC7" s="116" t="s">
        <v>357</v>
      </c>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8"/>
    </row>
    <row r="8" spans="53:202" x14ac:dyDescent="0.2">
      <c r="BB8" s="114"/>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8"/>
    </row>
    <row r="9" spans="53:202" x14ac:dyDescent="0.2">
      <c r="BB9" s="114"/>
      <c r="BC9" s="117" t="s">
        <v>273</v>
      </c>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8"/>
    </row>
    <row r="10" spans="53:202" x14ac:dyDescent="0.2">
      <c r="BB10" s="114"/>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t="s">
        <v>274</v>
      </c>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8"/>
    </row>
    <row r="11" spans="53:202" x14ac:dyDescent="0.2">
      <c r="BB11" s="114"/>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8"/>
    </row>
    <row r="12" spans="53:202" x14ac:dyDescent="0.2">
      <c r="BB12" s="114"/>
      <c r="BC12" s="117" t="s">
        <v>276</v>
      </c>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8"/>
    </row>
    <row r="13" spans="53:202" x14ac:dyDescent="0.2">
      <c r="BB13" s="114"/>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8"/>
    </row>
    <row r="14" spans="53:202" x14ac:dyDescent="0.2">
      <c r="BB14" s="119"/>
      <c r="BC14" s="120" t="s">
        <v>275</v>
      </c>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1"/>
    </row>
    <row r="17" spans="3:202" x14ac:dyDescent="0.2">
      <c r="D17" s="107"/>
      <c r="E17" s="107" t="s">
        <v>382</v>
      </c>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row>
    <row r="19" spans="3:202" ht="15.75" x14ac:dyDescent="0.25">
      <c r="C19" s="122" t="s">
        <v>277</v>
      </c>
      <c r="G19" s="109" t="s">
        <v>278</v>
      </c>
    </row>
    <row r="21" spans="3:202" ht="15.75" x14ac:dyDescent="0.25">
      <c r="C21" s="122" t="s">
        <v>281</v>
      </c>
      <c r="G21" s="109" t="s">
        <v>280</v>
      </c>
    </row>
    <row r="23" spans="3:202" ht="15.75" x14ac:dyDescent="0.25">
      <c r="C23" s="122" t="s">
        <v>282</v>
      </c>
      <c r="G23" s="109" t="s">
        <v>279</v>
      </c>
    </row>
    <row r="25" spans="3:202" ht="15.75" x14ac:dyDescent="0.25">
      <c r="C25" s="122" t="s">
        <v>283</v>
      </c>
      <c r="G25" s="109" t="s">
        <v>383</v>
      </c>
    </row>
    <row r="26" spans="3:202" x14ac:dyDescent="0.2">
      <c r="I26" s="109" t="s">
        <v>384</v>
      </c>
    </row>
    <row r="28" spans="3:202" ht="15.75" x14ac:dyDescent="0.25">
      <c r="C28" s="122" t="s">
        <v>284</v>
      </c>
      <c r="G28" s="109" t="s">
        <v>385</v>
      </c>
    </row>
    <row r="30" spans="3:202" x14ac:dyDescent="0.2">
      <c r="E30" s="109" t="s">
        <v>285</v>
      </c>
    </row>
    <row r="31" spans="3:202" ht="15.75" x14ac:dyDescent="0.25">
      <c r="E31" s="122" t="s">
        <v>248</v>
      </c>
    </row>
    <row r="33" spans="4:216" ht="15.75" x14ac:dyDescent="0.25">
      <c r="D33" s="110"/>
      <c r="E33" s="112" t="s">
        <v>286</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298" t="s">
        <v>287</v>
      </c>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t="s">
        <v>288</v>
      </c>
      <c r="CR33" s="298"/>
      <c r="CS33" s="298"/>
      <c r="CT33" s="298"/>
      <c r="CU33" s="298"/>
      <c r="CV33" s="298"/>
      <c r="CW33" s="298"/>
      <c r="CX33" s="298"/>
      <c r="CY33" s="298"/>
      <c r="CZ33" s="298"/>
      <c r="DA33" s="298"/>
      <c r="DB33" s="298"/>
      <c r="DC33" s="298"/>
      <c r="DD33" s="298"/>
      <c r="DE33" s="298"/>
      <c r="DF33" s="298"/>
      <c r="DG33" s="298"/>
      <c r="DH33" s="298"/>
      <c r="DI33" s="298"/>
      <c r="DJ33" s="298"/>
      <c r="DK33" s="298"/>
      <c r="DL33" s="298"/>
      <c r="DM33" s="298"/>
      <c r="DN33" s="298"/>
      <c r="DO33" s="298"/>
      <c r="DP33" s="298"/>
      <c r="DQ33" s="298"/>
      <c r="DR33" s="298"/>
      <c r="DS33" s="112" t="s">
        <v>289</v>
      </c>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3"/>
    </row>
    <row r="34" spans="4:216" x14ac:dyDescent="0.2">
      <c r="D34" s="114"/>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t="s">
        <v>290</v>
      </c>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8"/>
    </row>
    <row r="35" spans="4:216" ht="15.75" x14ac:dyDescent="0.25">
      <c r="D35" s="114"/>
      <c r="E35" s="123" t="s">
        <v>251</v>
      </c>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8"/>
    </row>
    <row r="36" spans="4:216" x14ac:dyDescent="0.2">
      <c r="D36" s="119"/>
      <c r="E36" s="124" t="s">
        <v>252</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1"/>
    </row>
    <row r="38" spans="4:216" ht="15.75" x14ac:dyDescent="0.25">
      <c r="E38" s="122" t="s">
        <v>291</v>
      </c>
      <c r="M38" s="109" t="s">
        <v>292</v>
      </c>
    </row>
    <row r="39" spans="4:216" x14ac:dyDescent="0.2">
      <c r="M39" s="109" t="s">
        <v>293</v>
      </c>
    </row>
    <row r="41" spans="4:216" ht="15.75" x14ac:dyDescent="0.25">
      <c r="E41" s="122" t="s">
        <v>294</v>
      </c>
      <c r="M41" s="109" t="s">
        <v>295</v>
      </c>
      <c r="AN41" s="299" t="s">
        <v>296</v>
      </c>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N41" s="109" t="s">
        <v>297</v>
      </c>
    </row>
  </sheetData>
  <sheetProtection password="9545" sheet="1" objects="1" scenarios="1"/>
  <customSheetViews>
    <customSheetView guid="{6FC1B69A-BC8B-4604-944B-6372D0B618C1}" showGridLines="0" showRuler="0">
      <selection activeCell="FK30" sqref="FK30"/>
      <pageMargins left="0.7" right="0.7" top="0.75" bottom="0.75" header="0.3" footer="0.3"/>
      <pageSetup paperSize="9" orientation="portrait" r:id="rId1"/>
      <headerFooter alignWithMargins="0"/>
    </customSheetView>
    <customSheetView guid="{6E2ACC73-2521-441F-B10D-4DAD28BFFDFA}" showGridLines="0">
      <selection activeCell="FK30" sqref="FK30"/>
      <pageMargins left="0.7" right="0.7" top="0.75" bottom="0.75" header="0.3" footer="0.3"/>
      <pageSetup paperSize="9" orientation="portrait" r:id="rId2"/>
    </customSheetView>
  </customSheetViews>
  <mergeCells count="4">
    <mergeCell ref="EK2:FM2"/>
    <mergeCell ref="BC33:CP33"/>
    <mergeCell ref="CQ33:DR33"/>
    <mergeCell ref="AN41:BL41"/>
  </mergeCells>
  <phoneticPr fontId="7" type="noConversion"/>
  <hyperlinks>
    <hyperlink ref="EK2:FM2" r:id="rId3" display="Эксперт-Бухгалтер.РФ"/>
    <hyperlink ref="BC33:CP33" location="Инструкция!A1" display="пошаговой ИНСТРУКЦИЕЙ,"/>
    <hyperlink ref="CQ33:DR33" location="'Расчет налога и взносов'!AB1" display="моими СОВЕТАМИ"/>
    <hyperlink ref="AN41:BL41" r:id="rId4" display="пишите на Форум"/>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8"/>
  </sheetPr>
  <dimension ref="A2:DA33"/>
  <sheetViews>
    <sheetView showGridLines="0" showRowColHeaders="0" workbookViewId="0">
      <selection activeCell="J2" sqref="J2:L2"/>
    </sheetView>
  </sheetViews>
  <sheetFormatPr defaultColWidth="8.85546875" defaultRowHeight="12.75" x14ac:dyDescent="0.2"/>
  <cols>
    <col min="1" max="1" width="11.140625" style="161" customWidth="1"/>
    <col min="2" max="2" width="5" style="161" customWidth="1"/>
    <col min="3" max="3" width="3.28515625" style="161" customWidth="1"/>
    <col min="4" max="4" width="5.140625" style="161" customWidth="1"/>
    <col min="5" max="5" width="3" style="161" customWidth="1"/>
    <col min="6" max="6" width="5" style="161" customWidth="1"/>
    <col min="7" max="7" width="8.42578125" style="161" customWidth="1"/>
    <col min="8" max="8" width="5.42578125" style="161" customWidth="1"/>
    <col min="9" max="9" width="4.42578125" style="161" customWidth="1"/>
    <col min="10" max="10" width="4" style="161" customWidth="1"/>
    <col min="11" max="11" width="5.42578125" style="161" customWidth="1"/>
    <col min="12" max="14" width="2.7109375" style="161" customWidth="1"/>
    <col min="15" max="15" width="5.28515625" style="161" customWidth="1"/>
    <col min="16" max="16" width="5.42578125" style="161" customWidth="1"/>
    <col min="17" max="17" width="3" style="161" customWidth="1"/>
    <col min="18" max="18" width="2.42578125" style="161" customWidth="1"/>
    <col min="19" max="19" width="3.42578125" style="161" customWidth="1"/>
    <col min="20" max="20" width="4.42578125" style="161" customWidth="1"/>
    <col min="21" max="21" width="1" style="161" customWidth="1"/>
    <col min="22" max="22" width="4.140625" style="161" customWidth="1"/>
    <col min="23" max="23" width="8.85546875" style="161"/>
    <col min="24" max="27" width="8.85546875" style="163"/>
    <col min="28" max="28" width="12.28515625" style="163" customWidth="1"/>
    <col min="29" max="29" width="8.85546875" style="161"/>
    <col min="30" max="30" width="3.140625" style="161" customWidth="1"/>
    <col min="31" max="16384" width="8.85546875" style="161"/>
  </cols>
  <sheetData>
    <row r="2" spans="1:105" ht="18" x14ac:dyDescent="0.25">
      <c r="B2" s="529" t="s">
        <v>327</v>
      </c>
      <c r="C2" s="529"/>
      <c r="D2" s="529"/>
      <c r="E2" s="529"/>
      <c r="F2" s="529"/>
      <c r="G2" s="529"/>
      <c r="H2" s="529"/>
      <c r="I2" s="529"/>
      <c r="J2" s="577" t="s">
        <v>177</v>
      </c>
      <c r="K2" s="578"/>
      <c r="L2" s="578"/>
      <c r="M2" s="162"/>
      <c r="N2" s="162"/>
      <c r="O2" s="162"/>
      <c r="P2" s="162"/>
      <c r="Q2" s="162"/>
      <c r="R2" s="162"/>
      <c r="S2" s="162"/>
      <c r="W2" s="163"/>
      <c r="Z2" s="164"/>
      <c r="AC2" s="163"/>
      <c r="AD2" s="163"/>
      <c r="AE2" s="163"/>
      <c r="AF2" s="163"/>
    </row>
    <row r="3" spans="1:105" x14ac:dyDescent="0.2">
      <c r="W3" s="163"/>
      <c r="X3" s="219" t="s">
        <v>347</v>
      </c>
      <c r="Y3" s="163" t="str">
        <f>'Расчет налога и взносов'!D29</f>
        <v>УСН</v>
      </c>
      <c r="Z3" s="220" t="s">
        <v>328</v>
      </c>
      <c r="AC3" s="163"/>
      <c r="AD3" s="163"/>
      <c r="AE3" s="163"/>
      <c r="AF3" s="163"/>
    </row>
    <row r="4" spans="1:105" ht="15.75" x14ac:dyDescent="0.25">
      <c r="A4" s="574"/>
      <c r="B4" s="575"/>
      <c r="C4" s="575"/>
      <c r="D4" s="575"/>
      <c r="E4" s="575"/>
      <c r="F4" s="575"/>
      <c r="G4" s="575"/>
      <c r="H4" s="575"/>
      <c r="I4" s="575"/>
      <c r="J4" s="575"/>
      <c r="K4" s="575"/>
      <c r="L4" s="575"/>
      <c r="M4" s="575"/>
      <c r="N4" s="575"/>
      <c r="O4" s="575"/>
      <c r="P4" s="575"/>
      <c r="Q4" s="575"/>
      <c r="R4" s="575"/>
      <c r="S4" s="575"/>
      <c r="T4" s="575"/>
      <c r="U4" s="575"/>
      <c r="V4" s="575"/>
      <c r="W4" s="163"/>
      <c r="X4" s="219" t="s">
        <v>347</v>
      </c>
      <c r="Y4" s="163" t="str">
        <f>'Расчет налога и взносов'!E29</f>
        <v>ПФРс</v>
      </c>
      <c r="Z4" s="220" t="s">
        <v>395</v>
      </c>
      <c r="AC4" s="163"/>
      <c r="AD4" s="163"/>
      <c r="AE4" s="163"/>
      <c r="AF4" s="163"/>
    </row>
    <row r="5" spans="1:105" ht="15.75" x14ac:dyDescent="0.25">
      <c r="A5" s="165"/>
      <c r="B5" s="165"/>
      <c r="C5" s="165"/>
      <c r="D5" s="165"/>
      <c r="E5" s="165"/>
      <c r="F5" s="165"/>
      <c r="G5" s="165"/>
      <c r="P5" s="166"/>
      <c r="Q5" s="167"/>
      <c r="R5" s="167"/>
      <c r="S5" s="167"/>
      <c r="T5" s="167"/>
      <c r="W5" s="163"/>
      <c r="X5" s="219" t="s">
        <v>347</v>
      </c>
      <c r="Y5" s="163" t="str">
        <f>'Расчет налога и взносов'!F29</f>
        <v>ПФРн</v>
      </c>
      <c r="Z5" s="220" t="s">
        <v>396</v>
      </c>
      <c r="AC5" s="163"/>
      <c r="AD5" s="163"/>
      <c r="AE5" s="163"/>
      <c r="AF5" s="163"/>
    </row>
    <row r="6" spans="1:105" ht="15" customHeight="1" x14ac:dyDescent="0.2">
      <c r="A6" s="576"/>
      <c r="B6" s="576"/>
      <c r="C6" s="576"/>
      <c r="D6" s="168"/>
      <c r="E6" s="168"/>
      <c r="F6" s="576"/>
      <c r="G6" s="576"/>
      <c r="H6" s="576"/>
      <c r="I6" s="168"/>
      <c r="J6" s="168"/>
      <c r="K6" s="168"/>
      <c r="L6" s="168"/>
      <c r="M6" s="168"/>
      <c r="N6" s="168"/>
      <c r="O6" s="168"/>
      <c r="P6" s="168"/>
      <c r="Q6" s="168"/>
      <c r="R6" s="168"/>
      <c r="S6" s="168"/>
      <c r="T6" s="576" t="s">
        <v>332</v>
      </c>
      <c r="U6" s="576"/>
      <c r="V6" s="576"/>
      <c r="W6" s="219"/>
      <c r="X6" s="219" t="s">
        <v>347</v>
      </c>
      <c r="Y6" s="219" t="str">
        <f>'Расчет налога и взносов'!G29</f>
        <v>ФФОМС</v>
      </c>
      <c r="Z6" s="219" t="s">
        <v>329</v>
      </c>
      <c r="AA6" s="219"/>
      <c r="AB6" s="219"/>
      <c r="AC6" s="219"/>
      <c r="AD6" s="219"/>
      <c r="AE6" s="219"/>
      <c r="AF6" s="219"/>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row>
    <row r="7" spans="1:105" ht="13.5" customHeight="1" x14ac:dyDescent="0.2">
      <c r="A7" s="573" t="s">
        <v>333</v>
      </c>
      <c r="B7" s="573"/>
      <c r="C7" s="573"/>
      <c r="F7" s="573" t="s">
        <v>334</v>
      </c>
      <c r="G7" s="573"/>
      <c r="H7" s="573"/>
      <c r="J7" s="170"/>
      <c r="W7" s="163"/>
      <c r="X7" s="163" t="str">
        <f>"Налог, взимаемый с налогоплательщиков, выбравших в качестве объекта налогообложения доходы ("&amp;M12&amp;" руб.)"</f>
        <v>Налог, взимаемый с налогоплательщиков, выбравших в качестве объекта налогообложения доходы (3319-92 руб.)</v>
      </c>
      <c r="AC7" s="163"/>
      <c r="AD7" s="163"/>
      <c r="AE7" s="163"/>
      <c r="AF7" s="163"/>
    </row>
    <row r="8" spans="1:105" ht="14.45" customHeight="1" x14ac:dyDescent="0.2">
      <c r="W8" s="163"/>
      <c r="X8" s="219" t="str">
        <f>"Страховые взносы на ОПС в фиксированном размере, зачисляемые в бюджет ПФР на выплату страховой части трудовой пенсии. Регистрационный номер в ПФР "&amp;X12</f>
        <v>Страховые взносы на ОПС в фиксированном размере, зачисляемые в бюджет ПФР на выплату страховой части трудовой пенсии. Регистрационный номер в ПФР 060-017-031111</v>
      </c>
      <c r="AC8" s="163"/>
      <c r="AD8" s="163"/>
      <c r="AE8" s="163"/>
      <c r="AF8" s="163"/>
    </row>
    <row r="9" spans="1:105" ht="20.100000000000001" customHeight="1" x14ac:dyDescent="0.2">
      <c r="A9" s="171" t="s">
        <v>335</v>
      </c>
      <c r="B9" s="171"/>
      <c r="G9" s="171"/>
      <c r="I9" s="572">
        <f ca="1">'Расчет налога и взносов'!AA2</f>
        <v>41367.460703935183</v>
      </c>
      <c r="J9" s="420"/>
      <c r="K9" s="420"/>
      <c r="L9" s="420"/>
      <c r="M9" s="420"/>
      <c r="P9" s="172"/>
      <c r="Q9" s="172"/>
      <c r="S9" s="172"/>
      <c r="V9" s="173" t="s">
        <v>330</v>
      </c>
      <c r="W9" s="163"/>
      <c r="X9" s="219" t="str">
        <f>"Страховые взносы на ОПС в фиксированном размере, зачисляемые в бюджет ПФР на выплату накопительной части трудовой пенсии. Регистрационный номер в ПФР "&amp;X12</f>
        <v>Страховые взносы на ОПС в фиксированном размере, зачисляемые в бюджет ПФР на выплату накопительной части трудовой пенсии. Регистрационный номер в ПФР 060-017-031111</v>
      </c>
      <c r="AC9" s="163"/>
      <c r="AD9" s="163"/>
      <c r="AE9" s="163"/>
      <c r="AF9" s="163"/>
    </row>
    <row r="10" spans="1:105" ht="14.25" customHeight="1" x14ac:dyDescent="0.2">
      <c r="I10" s="573" t="s">
        <v>101</v>
      </c>
      <c r="J10" s="573"/>
      <c r="K10" s="573"/>
      <c r="L10" s="573"/>
      <c r="M10" s="573"/>
      <c r="O10" s="174"/>
      <c r="P10" s="169" t="s">
        <v>336</v>
      </c>
      <c r="Q10" s="169"/>
      <c r="R10" s="174"/>
      <c r="S10" s="169"/>
      <c r="U10" s="175"/>
      <c r="W10" s="163"/>
      <c r="X10" s="219" t="str">
        <f>"Страховые взносы на ОМС в бюджет ФФОМС. Регистрационный номер в ПФР "&amp;X12</f>
        <v>Страховые взносы на ОМС в бюджет ФФОМС. Регистрационный номер в ПФР 060-017-031111</v>
      </c>
      <c r="AC10" s="163"/>
      <c r="AD10" s="163"/>
      <c r="AE10" s="163"/>
      <c r="AF10" s="163"/>
    </row>
    <row r="11" spans="1:105" ht="43.5" customHeight="1" x14ac:dyDescent="0.2">
      <c r="A11" s="176" t="s">
        <v>337</v>
      </c>
      <c r="B11" s="555" t="s">
        <v>338</v>
      </c>
      <c r="C11" s="555"/>
      <c r="D11" s="555"/>
      <c r="E11" s="555"/>
      <c r="F11" s="555"/>
      <c r="G11" s="555"/>
      <c r="H11" s="555"/>
      <c r="I11" s="555"/>
      <c r="J11" s="555"/>
      <c r="K11" s="555"/>
      <c r="L11" s="555"/>
      <c r="M11" s="555"/>
      <c r="N11" s="555"/>
      <c r="O11" s="555"/>
      <c r="P11" s="555"/>
      <c r="Q11" s="555"/>
      <c r="R11" s="555"/>
      <c r="S11" s="555"/>
      <c r="T11" s="555"/>
      <c r="U11" s="555"/>
      <c r="V11" s="555"/>
      <c r="W11" s="163"/>
      <c r="AC11" s="163"/>
      <c r="AD11" s="163"/>
      <c r="AE11" s="163"/>
      <c r="AF11" s="163"/>
    </row>
    <row r="12" spans="1:105" ht="15" customHeight="1" x14ac:dyDescent="0.2">
      <c r="A12" s="556" t="str">
        <f>"ИНН "&amp;X13</f>
        <v>ИНН 501805011111</v>
      </c>
      <c r="B12" s="556"/>
      <c r="C12" s="556"/>
      <c r="D12" s="556"/>
      <c r="E12" s="556"/>
      <c r="F12" s="557" t="s">
        <v>339</v>
      </c>
      <c r="G12" s="557"/>
      <c r="H12" s="557"/>
      <c r="I12" s="557"/>
      <c r="J12" s="557"/>
      <c r="K12" s="535" t="s">
        <v>52</v>
      </c>
      <c r="L12" s="535"/>
      <c r="M12" s="558" t="s">
        <v>340</v>
      </c>
      <c r="N12" s="559"/>
      <c r="O12" s="559"/>
      <c r="P12" s="559"/>
      <c r="Q12" s="559"/>
      <c r="R12" s="559"/>
      <c r="S12" s="559"/>
      <c r="T12" s="559"/>
      <c r="U12" s="559"/>
      <c r="V12" s="559"/>
      <c r="X12" s="163" t="str">
        <f>'Карточка ИП'!CA48&amp;'Карточка ИП'!CD48&amp;'Карточка ИП'!CG48&amp;"-"&amp;'Карточка ИП'!CM48&amp;'Карточка ИП'!CP48&amp;'Карточка ИП'!CS48&amp;"-"&amp;'Карточка ИП'!CY48&amp;'Карточка ИП'!DB48&amp;'Карточка ИП'!DE48&amp;'Карточка ИП'!DH48&amp;'Карточка ИП'!DK48&amp;'Карточка ИП'!DN48</f>
        <v>060-017-031111</v>
      </c>
    </row>
    <row r="13" spans="1:105" ht="16.5" customHeight="1" x14ac:dyDescent="0.2">
      <c r="A13" s="562" t="str">
        <f>'Карточка ИП'!AU5</f>
        <v>Воробьянинов Ипполит Матвеевич</v>
      </c>
      <c r="B13" s="562"/>
      <c r="C13" s="562"/>
      <c r="D13" s="562"/>
      <c r="E13" s="562"/>
      <c r="F13" s="562"/>
      <c r="G13" s="562"/>
      <c r="H13" s="562"/>
      <c r="I13" s="562"/>
      <c r="J13" s="562"/>
      <c r="K13" s="535"/>
      <c r="L13" s="535"/>
      <c r="M13" s="560"/>
      <c r="N13" s="561"/>
      <c r="O13" s="561"/>
      <c r="P13" s="561"/>
      <c r="Q13" s="561"/>
      <c r="R13" s="561"/>
      <c r="S13" s="561"/>
      <c r="T13" s="561"/>
      <c r="U13" s="561"/>
      <c r="V13" s="561"/>
      <c r="X13" s="163" t="str">
        <f>ИНН1&amp;ИНН2&amp;ИНН3&amp;ИНН4&amp;ИНН5&amp;ИНН6&amp;ИНН7&amp;ИНН8&amp;ИНН9&amp;ИНН10&amp;ИНН11&amp;ИНН12</f>
        <v>501805011111</v>
      </c>
    </row>
    <row r="14" spans="1:105" ht="43.5" customHeight="1" x14ac:dyDescent="0.2">
      <c r="A14" s="562"/>
      <c r="B14" s="562"/>
      <c r="C14" s="562"/>
      <c r="D14" s="562"/>
      <c r="E14" s="562"/>
      <c r="F14" s="562"/>
      <c r="G14" s="562"/>
      <c r="H14" s="562"/>
      <c r="I14" s="562"/>
      <c r="J14" s="562"/>
      <c r="K14" s="535" t="s">
        <v>341</v>
      </c>
      <c r="L14" s="535"/>
      <c r="M14" s="563" t="str">
        <f>'Карточка ИП'!W34</f>
        <v>4080281020263000000000</v>
      </c>
      <c r="N14" s="564"/>
      <c r="O14" s="564"/>
      <c r="P14" s="564"/>
      <c r="Q14" s="564"/>
      <c r="R14" s="564"/>
      <c r="S14" s="564"/>
      <c r="T14" s="564"/>
      <c r="U14" s="564"/>
      <c r="V14" s="564"/>
    </row>
    <row r="15" spans="1:105" ht="12.75" customHeight="1" x14ac:dyDescent="0.2">
      <c r="A15" s="537" t="s">
        <v>315</v>
      </c>
      <c r="B15" s="537"/>
      <c r="C15" s="537"/>
      <c r="D15" s="537"/>
      <c r="E15" s="537"/>
      <c r="F15" s="537"/>
      <c r="G15" s="537"/>
      <c r="H15" s="537"/>
      <c r="I15" s="537"/>
      <c r="J15" s="537"/>
      <c r="K15" s="535"/>
      <c r="L15" s="535"/>
      <c r="M15" s="565"/>
      <c r="N15" s="566"/>
      <c r="O15" s="566"/>
      <c r="P15" s="566"/>
      <c r="Q15" s="566"/>
      <c r="R15" s="566"/>
      <c r="S15" s="566"/>
      <c r="T15" s="566"/>
      <c r="U15" s="566"/>
      <c r="V15" s="566"/>
      <c r="X15" s="164" t="str">
        <f>'Карточка ИП'!CP37&amp;'Карточка ИП'!CS37&amp;'Карточка ИП'!CV37&amp;'Карточка ИП'!CY37&amp;'Карточка ИП'!DB37&amp;'Карточка ИП'!DE37&amp;'Карточка ИП'!DH37&amp;'Карточка ИП'!DK37&amp;'Карточка ИП'!DN37</f>
        <v>044525593</v>
      </c>
      <c r="Y15" s="164"/>
    </row>
    <row r="16" spans="1:105" ht="15.75" customHeight="1" x14ac:dyDescent="0.2">
      <c r="A16" s="567" t="str">
        <f>'Карточка ИП'!J30</f>
        <v>ОАО "Альфа-Банк" г. Москва</v>
      </c>
      <c r="B16" s="567"/>
      <c r="C16" s="567"/>
      <c r="D16" s="567"/>
      <c r="E16" s="567"/>
      <c r="F16" s="567"/>
      <c r="G16" s="567"/>
      <c r="H16" s="567"/>
      <c r="I16" s="567"/>
      <c r="J16" s="567"/>
      <c r="K16" s="550" t="s">
        <v>219</v>
      </c>
      <c r="L16" s="550"/>
      <c r="M16" s="568" t="str">
        <f>X15</f>
        <v>044525593</v>
      </c>
      <c r="N16" s="569"/>
      <c r="O16" s="569"/>
      <c r="P16" s="569"/>
      <c r="Q16" s="569"/>
      <c r="R16" s="569"/>
      <c r="S16" s="569"/>
      <c r="T16" s="569"/>
      <c r="U16" s="569"/>
      <c r="V16" s="569"/>
      <c r="X16" s="529" t="s">
        <v>358</v>
      </c>
      <c r="Y16" s="529"/>
      <c r="Z16" s="529"/>
      <c r="AA16" s="529"/>
      <c r="AB16" s="529"/>
      <c r="AC16" s="529"/>
      <c r="AD16" s="529"/>
    </row>
    <row r="17" spans="1:28" ht="14.25" customHeight="1" x14ac:dyDescent="0.2">
      <c r="A17" s="567"/>
      <c r="B17" s="567"/>
      <c r="C17" s="567"/>
      <c r="D17" s="567"/>
      <c r="E17" s="567"/>
      <c r="F17" s="567"/>
      <c r="G17" s="567"/>
      <c r="H17" s="567"/>
      <c r="I17" s="567"/>
      <c r="J17" s="567"/>
      <c r="K17" s="535" t="s">
        <v>341</v>
      </c>
      <c r="L17" s="535"/>
      <c r="M17" s="570" t="str">
        <f>'Карточка ИП'!CG38</f>
        <v>30101810200000000593</v>
      </c>
      <c r="N17" s="571"/>
      <c r="O17" s="571"/>
      <c r="P17" s="571"/>
      <c r="Q17" s="571"/>
      <c r="R17" s="571"/>
      <c r="S17" s="571"/>
      <c r="T17" s="571"/>
      <c r="U17" s="571"/>
      <c r="V17" s="571"/>
      <c r="X17" s="161"/>
    </row>
    <row r="18" spans="1:28" ht="16.5" customHeight="1" x14ac:dyDescent="0.2">
      <c r="A18" s="537" t="s">
        <v>316</v>
      </c>
      <c r="B18" s="537"/>
      <c r="C18" s="537"/>
      <c r="D18" s="537"/>
      <c r="E18" s="537"/>
      <c r="F18" s="537"/>
      <c r="G18" s="537"/>
      <c r="H18" s="537"/>
      <c r="I18" s="537"/>
      <c r="J18" s="537"/>
      <c r="K18" s="535"/>
      <c r="L18" s="535"/>
      <c r="M18" s="571"/>
      <c r="N18" s="571"/>
      <c r="O18" s="571"/>
      <c r="P18" s="571"/>
      <c r="Q18" s="571"/>
      <c r="R18" s="571"/>
      <c r="S18" s="571"/>
      <c r="T18" s="571"/>
      <c r="U18" s="571"/>
      <c r="V18" s="571"/>
      <c r="X18" s="527" t="s">
        <v>360</v>
      </c>
      <c r="Y18" s="527"/>
      <c r="Z18" s="527"/>
      <c r="AA18" s="527"/>
      <c r="AB18" s="527"/>
    </row>
    <row r="19" spans="1:28" ht="15.75" customHeight="1" x14ac:dyDescent="0.2">
      <c r="A19" s="549" t="s">
        <v>351</v>
      </c>
      <c r="B19" s="549"/>
      <c r="C19" s="549"/>
      <c r="D19" s="549"/>
      <c r="E19" s="549"/>
      <c r="F19" s="549"/>
      <c r="G19" s="549"/>
      <c r="H19" s="549"/>
      <c r="I19" s="549"/>
      <c r="J19" s="549"/>
      <c r="K19" s="550" t="s">
        <v>219</v>
      </c>
      <c r="L19" s="550"/>
      <c r="M19" s="553" t="s">
        <v>342</v>
      </c>
      <c r="N19" s="554"/>
      <c r="O19" s="554"/>
      <c r="P19" s="554"/>
      <c r="Q19" s="554"/>
      <c r="R19" s="554"/>
      <c r="S19" s="554"/>
      <c r="T19" s="554"/>
      <c r="U19" s="554"/>
      <c r="V19" s="554"/>
      <c r="X19" s="161"/>
    </row>
    <row r="20" spans="1:28" ht="20.25" customHeight="1" x14ac:dyDescent="0.2">
      <c r="A20" s="549"/>
      <c r="B20" s="549"/>
      <c r="C20" s="549"/>
      <c r="D20" s="549"/>
      <c r="E20" s="549"/>
      <c r="F20" s="549"/>
      <c r="G20" s="549"/>
      <c r="H20" s="549"/>
      <c r="I20" s="549"/>
      <c r="J20" s="549"/>
      <c r="K20" s="535" t="s">
        <v>341</v>
      </c>
      <c r="L20" s="535"/>
      <c r="M20" s="536" t="s">
        <v>343</v>
      </c>
      <c r="N20" s="536"/>
      <c r="O20" s="536"/>
      <c r="P20" s="536"/>
      <c r="Q20" s="536"/>
      <c r="R20" s="536"/>
      <c r="S20" s="536"/>
      <c r="T20" s="536"/>
      <c r="U20" s="536"/>
      <c r="V20" s="536"/>
      <c r="X20" s="528" t="s">
        <v>359</v>
      </c>
      <c r="Y20" s="528"/>
      <c r="Z20" s="528"/>
      <c r="AA20" s="528"/>
      <c r="AB20" s="528"/>
    </row>
    <row r="21" spans="1:28" ht="10.5" customHeight="1" x14ac:dyDescent="0.2">
      <c r="A21" s="537" t="s">
        <v>317</v>
      </c>
      <c r="B21" s="537"/>
      <c r="C21" s="537"/>
      <c r="D21" s="537"/>
      <c r="E21" s="537"/>
      <c r="F21" s="537"/>
      <c r="G21" s="537"/>
      <c r="H21" s="537"/>
      <c r="I21" s="537"/>
      <c r="J21" s="537"/>
      <c r="K21" s="535"/>
      <c r="L21" s="535"/>
      <c r="M21" s="536"/>
      <c r="N21" s="536"/>
      <c r="O21" s="536"/>
      <c r="P21" s="536"/>
      <c r="Q21" s="536"/>
      <c r="R21" s="536"/>
      <c r="S21" s="536"/>
      <c r="T21" s="536"/>
      <c r="U21" s="536"/>
      <c r="V21" s="536"/>
    </row>
    <row r="22" spans="1:28" ht="14.45" customHeight="1" x14ac:dyDescent="0.2">
      <c r="A22" s="548" t="s">
        <v>348</v>
      </c>
      <c r="B22" s="548"/>
      <c r="C22" s="548"/>
      <c r="D22" s="548"/>
      <c r="E22" s="548"/>
      <c r="F22" s="538" t="s">
        <v>349</v>
      </c>
      <c r="G22" s="538"/>
      <c r="H22" s="538"/>
      <c r="I22" s="538"/>
      <c r="J22" s="538"/>
      <c r="K22" s="535" t="s">
        <v>341</v>
      </c>
      <c r="L22" s="535"/>
      <c r="M22" s="539" t="s">
        <v>344</v>
      </c>
      <c r="N22" s="539"/>
      <c r="O22" s="539"/>
      <c r="P22" s="539"/>
      <c r="Q22" s="539"/>
      <c r="R22" s="539"/>
      <c r="S22" s="539"/>
      <c r="T22" s="539"/>
      <c r="U22" s="539"/>
      <c r="V22" s="539"/>
    </row>
    <row r="23" spans="1:28" ht="31.35" customHeight="1" x14ac:dyDescent="0.2">
      <c r="A23" s="545" t="s">
        <v>345</v>
      </c>
      <c r="B23" s="545"/>
      <c r="C23" s="545"/>
      <c r="D23" s="545"/>
      <c r="E23" s="545"/>
      <c r="F23" s="545"/>
      <c r="G23" s="545"/>
      <c r="H23" s="545"/>
      <c r="I23" s="545"/>
      <c r="J23" s="545"/>
      <c r="K23" s="535"/>
      <c r="L23" s="535"/>
      <c r="M23" s="539"/>
      <c r="N23" s="539"/>
      <c r="O23" s="539"/>
      <c r="P23" s="539"/>
      <c r="Q23" s="539"/>
      <c r="R23" s="539"/>
      <c r="S23" s="539"/>
      <c r="T23" s="539"/>
      <c r="U23" s="539"/>
      <c r="V23" s="539"/>
    </row>
    <row r="24" spans="1:28" ht="15" customHeight="1" x14ac:dyDescent="0.2">
      <c r="A24" s="545"/>
      <c r="B24" s="545"/>
      <c r="C24" s="545"/>
      <c r="D24" s="545"/>
      <c r="E24" s="545"/>
      <c r="F24" s="545"/>
      <c r="G24" s="545"/>
      <c r="H24" s="545"/>
      <c r="I24" s="545"/>
      <c r="J24" s="545"/>
      <c r="K24" s="533" t="s">
        <v>318</v>
      </c>
      <c r="L24" s="533"/>
      <c r="M24" s="547" t="s">
        <v>331</v>
      </c>
      <c r="N24" s="547"/>
      <c r="O24" s="547"/>
      <c r="P24" s="551" t="s">
        <v>319</v>
      </c>
      <c r="Q24" s="551"/>
      <c r="R24" s="551"/>
      <c r="S24" s="552" t="s">
        <v>343</v>
      </c>
      <c r="T24" s="552"/>
      <c r="U24" s="552"/>
      <c r="V24" s="552"/>
    </row>
    <row r="25" spans="1:28" ht="14.25" customHeight="1" x14ac:dyDescent="0.2">
      <c r="A25" s="545"/>
      <c r="B25" s="545"/>
      <c r="C25" s="545"/>
      <c r="D25" s="545"/>
      <c r="E25" s="545"/>
      <c r="F25" s="545"/>
      <c r="G25" s="545"/>
      <c r="H25" s="545"/>
      <c r="I25" s="545"/>
      <c r="J25" s="545"/>
      <c r="K25" s="533" t="s">
        <v>320</v>
      </c>
      <c r="L25" s="533"/>
      <c r="M25" s="532"/>
      <c r="N25" s="532"/>
      <c r="O25" s="532"/>
      <c r="P25" s="533" t="s">
        <v>321</v>
      </c>
      <c r="Q25" s="533"/>
      <c r="R25" s="533"/>
      <c r="S25" s="534" t="s">
        <v>142</v>
      </c>
      <c r="T25" s="534"/>
      <c r="U25" s="534"/>
      <c r="V25" s="534"/>
    </row>
    <row r="26" spans="1:28" ht="3.6" customHeight="1" x14ac:dyDescent="0.2">
      <c r="A26" s="545"/>
      <c r="B26" s="545"/>
      <c r="C26" s="545"/>
      <c r="D26" s="545"/>
      <c r="E26" s="545"/>
      <c r="F26" s="545"/>
      <c r="G26" s="545"/>
      <c r="H26" s="545"/>
      <c r="I26" s="545"/>
      <c r="J26" s="545"/>
      <c r="K26" s="533" t="s">
        <v>217</v>
      </c>
      <c r="L26" s="533"/>
      <c r="M26" s="542"/>
      <c r="N26" s="542"/>
      <c r="O26" s="542"/>
      <c r="P26" s="533" t="s">
        <v>323</v>
      </c>
      <c r="Q26" s="533"/>
      <c r="R26" s="533"/>
      <c r="S26" s="546"/>
      <c r="T26" s="546"/>
      <c r="U26" s="546"/>
      <c r="V26" s="546"/>
    </row>
    <row r="27" spans="1:28" ht="11.45" customHeight="1" x14ac:dyDescent="0.2">
      <c r="A27" s="537" t="s">
        <v>322</v>
      </c>
      <c r="B27" s="537"/>
      <c r="C27" s="537"/>
      <c r="D27" s="537"/>
      <c r="E27" s="537"/>
      <c r="F27" s="537"/>
      <c r="G27" s="537"/>
      <c r="H27" s="537"/>
      <c r="I27" s="537"/>
      <c r="J27" s="537"/>
      <c r="K27" s="533"/>
      <c r="L27" s="533"/>
      <c r="M27" s="542"/>
      <c r="N27" s="542"/>
      <c r="O27" s="542"/>
      <c r="P27" s="533"/>
      <c r="Q27" s="533"/>
      <c r="R27" s="533"/>
      <c r="S27" s="546"/>
      <c r="T27" s="546"/>
      <c r="U27" s="546"/>
      <c r="V27" s="546"/>
    </row>
    <row r="28" spans="1:28" ht="15.2" customHeight="1" x14ac:dyDescent="0.2">
      <c r="A28" s="540" t="str">
        <f>IF(J2=Y3,Z3,IF(J2=Y4,Z4,IF(J2=Y5,Z5,IF(J2=Y6,Z6,))))</f>
        <v>18210501011011000110</v>
      </c>
      <c r="B28" s="540" t="e">
        <f>IF(#REF!=B9,C9,IF(#REF!=B10,C10,IF(#REF!=B11,C11,IF(#REF!=B12,C12,))))</f>
        <v>#REF!</v>
      </c>
      <c r="C28" s="540" t="e">
        <f>IF(#REF!=C9,D9,IF(#REF!=C10,D10,IF(#REF!=C11,D11,IF(#REF!=C12,D12,))))</f>
        <v>#REF!</v>
      </c>
      <c r="D28" s="540" t="e">
        <f>IF(#REF!=D9,E9,IF(#REF!=D10,E10,IF(#REF!=D11,E11,IF(#REF!=D12,E12,))))</f>
        <v>#REF!</v>
      </c>
      <c r="E28" s="540" t="str">
        <f>'Карточка ИП'!CJ12&amp;'Карточка ИП'!CM12&amp;'Карточка ИП'!CP12&amp;'Карточка ИП'!CS12&amp;'Карточка ИП'!CV12&amp;'Карточка ИП'!CY12&amp;'Карточка ИП'!DB12&amp;'Карточка ИП'!DE12&amp;'Карточка ИП'!DH1212&amp;'Карточка ИП'!DK12&amp;'Карточка ИП'!DN12</f>
        <v>4643400000</v>
      </c>
      <c r="F28" s="540"/>
      <c r="G28" s="540"/>
      <c r="H28" s="177" t="s">
        <v>346</v>
      </c>
      <c r="I28" s="541" t="str">
        <f ca="1">IF(U28="АВ","КВ.0"&amp;('Расчет налога и взносов'!AC1-1)&amp;".2013","ГД.00.2013")</f>
        <v>КВ.01.2013</v>
      </c>
      <c r="J28" s="541"/>
      <c r="K28" s="541"/>
      <c r="L28" s="531" t="s">
        <v>73</v>
      </c>
      <c r="M28" s="531"/>
      <c r="N28" s="531"/>
      <c r="O28" s="531"/>
      <c r="P28" s="531"/>
      <c r="Q28" s="531">
        <f ca="1">IF(U28="НС","30.04.2014",0)</f>
        <v>0</v>
      </c>
      <c r="R28" s="531"/>
      <c r="S28" s="531"/>
      <c r="T28" s="531"/>
      <c r="U28" s="469" t="str">
        <f ca="1">IF(OR(J2=Y4,J2=Y5,J2=Y6),"ВЗ",IF(AND(J2=Y3,'Расчет налога и взносов'!AA1=2014),"НС","АВ"))</f>
        <v>АВ</v>
      </c>
      <c r="V28" s="469"/>
    </row>
    <row r="29" spans="1:28" ht="72.95" customHeight="1" x14ac:dyDescent="0.2">
      <c r="A29" s="543" t="str">
        <f>IF(J2=Y3,X7,IF(J2=Y4,X8,IF(J2=Y5,X9,IF(J2=Y6,X10,))))</f>
        <v>Налог, взимаемый с налогоплательщиков, выбравших в качестве объекта налогообложения доходы (3319-92 руб.)</v>
      </c>
      <c r="B29" s="543"/>
      <c r="C29" s="543"/>
      <c r="D29" s="543"/>
      <c r="E29" s="543"/>
      <c r="F29" s="543"/>
      <c r="G29" s="543"/>
      <c r="H29" s="543"/>
      <c r="I29" s="543"/>
      <c r="J29" s="543"/>
      <c r="K29" s="543"/>
      <c r="L29" s="543"/>
      <c r="M29" s="543"/>
      <c r="N29" s="543"/>
      <c r="O29" s="543"/>
      <c r="P29" s="543"/>
      <c r="Q29" s="543"/>
      <c r="R29" s="543"/>
      <c r="S29" s="543"/>
      <c r="T29" s="543"/>
      <c r="U29" s="543"/>
      <c r="V29" s="543"/>
    </row>
    <row r="30" spans="1:28" ht="12.6" customHeight="1" x14ac:dyDescent="0.2">
      <c r="A30" s="530" t="s">
        <v>324</v>
      </c>
      <c r="B30" s="530"/>
      <c r="C30" s="530"/>
      <c r="D30" s="530"/>
      <c r="E30" s="530"/>
      <c r="F30" s="530"/>
      <c r="G30" s="530"/>
      <c r="H30" s="530"/>
      <c r="I30" s="530"/>
      <c r="J30" s="530"/>
      <c r="K30" s="530"/>
      <c r="L30" s="530"/>
      <c r="M30" s="530"/>
      <c r="N30" s="530"/>
      <c r="O30" s="530"/>
      <c r="P30" s="530"/>
      <c r="Q30" s="530"/>
      <c r="R30" s="530"/>
      <c r="S30" s="530"/>
      <c r="T30" s="530"/>
      <c r="U30" s="530"/>
      <c r="V30" s="530"/>
    </row>
    <row r="31" spans="1:28" ht="10.5" customHeight="1" x14ac:dyDescent="0.2">
      <c r="B31" s="178"/>
      <c r="G31" s="544" t="s">
        <v>325</v>
      </c>
      <c r="H31" s="544"/>
      <c r="I31" s="544"/>
      <c r="J31" s="544"/>
      <c r="K31" s="544"/>
      <c r="L31" s="544"/>
      <c r="M31" s="544"/>
      <c r="P31" s="161" t="s">
        <v>326</v>
      </c>
    </row>
    <row r="32" spans="1:28" ht="33" customHeight="1" x14ac:dyDescent="0.2">
      <c r="B32" s="179" t="s">
        <v>102</v>
      </c>
      <c r="G32" s="530"/>
      <c r="H32" s="530"/>
      <c r="I32" s="530"/>
      <c r="J32" s="530"/>
      <c r="K32" s="530"/>
      <c r="L32" s="530"/>
      <c r="M32" s="530"/>
    </row>
    <row r="33" spans="7:13" ht="42" customHeight="1" x14ac:dyDescent="0.2">
      <c r="G33" s="530"/>
      <c r="H33" s="530"/>
      <c r="I33" s="530"/>
      <c r="J33" s="530"/>
      <c r="K33" s="530"/>
      <c r="L33" s="530"/>
      <c r="M33" s="530"/>
    </row>
  </sheetData>
  <sheetProtection password="9545" sheet="1" objects="1" scenarios="1" selectLockedCells="1"/>
  <customSheetViews>
    <customSheetView guid="{6FC1B69A-BC8B-4604-944B-6372D0B618C1}" showRuler="0">
      <selection activeCell="J2" sqref="J2:L2"/>
      <pageMargins left="0.7" right="0.7" top="0.75" bottom="0.75" header="0.3" footer="0.3"/>
      <headerFooter alignWithMargins="0"/>
    </customSheetView>
    <customSheetView guid="{6E2ACC73-2521-441F-B10D-4DAD28BFFDFA}">
      <selection activeCell="AA20" sqref="AA20"/>
      <pageMargins left="0.7" right="0.7" top="0.75" bottom="0.75" header="0.3" footer="0.3"/>
    </customSheetView>
  </customSheetViews>
  <mergeCells count="63">
    <mergeCell ref="B2:I2"/>
    <mergeCell ref="I9:M9"/>
    <mergeCell ref="I10:M10"/>
    <mergeCell ref="A4:V4"/>
    <mergeCell ref="A6:C6"/>
    <mergeCell ref="F6:H6"/>
    <mergeCell ref="T6:V6"/>
    <mergeCell ref="A7:C7"/>
    <mergeCell ref="F7:H7"/>
    <mergeCell ref="J2:L2"/>
    <mergeCell ref="A16:J17"/>
    <mergeCell ref="K16:L16"/>
    <mergeCell ref="M16:V16"/>
    <mergeCell ref="K17:L18"/>
    <mergeCell ref="M17:V18"/>
    <mergeCell ref="A18:J18"/>
    <mergeCell ref="B11:V11"/>
    <mergeCell ref="A12:E12"/>
    <mergeCell ref="F12:J12"/>
    <mergeCell ref="K12:L13"/>
    <mergeCell ref="M12:V13"/>
    <mergeCell ref="A13:J14"/>
    <mergeCell ref="K14:L15"/>
    <mergeCell ref="M14:V15"/>
    <mergeCell ref="A15:J15"/>
    <mergeCell ref="A22:E22"/>
    <mergeCell ref="A19:J20"/>
    <mergeCell ref="K19:L19"/>
    <mergeCell ref="P24:R24"/>
    <mergeCell ref="S24:V24"/>
    <mergeCell ref="M19:V19"/>
    <mergeCell ref="G33:M33"/>
    <mergeCell ref="A27:J27"/>
    <mergeCell ref="A28:D28"/>
    <mergeCell ref="E28:G28"/>
    <mergeCell ref="I28:K28"/>
    <mergeCell ref="L28:P28"/>
    <mergeCell ref="K26:L27"/>
    <mergeCell ref="M26:O27"/>
    <mergeCell ref="A29:V29"/>
    <mergeCell ref="A30:V30"/>
    <mergeCell ref="G31:M31"/>
    <mergeCell ref="A23:J26"/>
    <mergeCell ref="S26:V27"/>
    <mergeCell ref="K24:L24"/>
    <mergeCell ref="P26:R27"/>
    <mergeCell ref="M24:O24"/>
    <mergeCell ref="X18:AB18"/>
    <mergeCell ref="X20:AB20"/>
    <mergeCell ref="X16:AD16"/>
    <mergeCell ref="G32:M32"/>
    <mergeCell ref="Q28:T28"/>
    <mergeCell ref="M25:O25"/>
    <mergeCell ref="P25:R25"/>
    <mergeCell ref="S25:V25"/>
    <mergeCell ref="K25:L25"/>
    <mergeCell ref="U28:V28"/>
    <mergeCell ref="K20:L21"/>
    <mergeCell ref="M20:V21"/>
    <mergeCell ref="A21:J21"/>
    <mergeCell ref="F22:J22"/>
    <mergeCell ref="K22:L23"/>
    <mergeCell ref="M22:V23"/>
  </mergeCells>
  <phoneticPr fontId="7" type="noConversion"/>
  <dataValidations count="1">
    <dataValidation type="list" allowBlank="1" showInputMessage="1" showErrorMessage="1" sqref="J2:L2">
      <formula1>$Y$3:$Y$6</formula1>
    </dataValidation>
  </dataValidations>
  <hyperlinks>
    <hyperlink ref="X20:AB20" r:id="rId1" display="ОПС, ОМС: Пенсионный фонд России"/>
    <hyperlink ref="X18:AB18" r:id="rId2" display="УСН: Федеральная налоговая служба России"/>
  </hyperlinks>
  <pageMargins left="0.7" right="0.7" top="0.75" bottom="0.75" header="0.3" footer="0.3"/>
  <pageSetup paperSize="9" orientation="portrait" r:id="rId3"/>
  <ignoredErrors>
    <ignoredError sqref="S25 T6 V9 M19 M22 L28 M24 Z3 Z6 Z4:Z5" numberStoredAsText="1"/>
  </ignoredErrors>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DP79"/>
  <sheetViews>
    <sheetView showGridLines="0" showRowColHeaders="0" zoomScaleNormal="100" zoomScaleSheetLayoutView="100" workbookViewId="0">
      <selection activeCell="AE67" sqref="AE67:AG68"/>
    </sheetView>
  </sheetViews>
  <sheetFormatPr defaultColWidth="0.85546875" defaultRowHeight="12" x14ac:dyDescent="0.2"/>
  <cols>
    <col min="1" max="16384" width="0.85546875" style="3"/>
  </cols>
  <sheetData>
    <row r="1" spans="1:120" s="1" customFormat="1" ht="14.25" customHeight="1" x14ac:dyDescent="0.2">
      <c r="A1" s="579"/>
      <c r="B1" s="579"/>
      <c r="C1" s="579"/>
      <c r="D1" s="9"/>
      <c r="E1" s="9"/>
      <c r="F1" s="9"/>
      <c r="G1" s="9"/>
      <c r="H1" s="9"/>
      <c r="I1" s="9"/>
      <c r="J1" s="9"/>
      <c r="K1" s="9"/>
      <c r="L1" s="9"/>
      <c r="M1" s="9"/>
      <c r="N1" s="9"/>
      <c r="O1" s="9"/>
      <c r="P1" s="9"/>
      <c r="Q1" s="9"/>
      <c r="R1" s="9"/>
      <c r="S1" s="9"/>
      <c r="T1" s="9"/>
      <c r="U1" s="9"/>
      <c r="Y1" s="579"/>
      <c r="Z1" s="579"/>
      <c r="AA1" s="579"/>
      <c r="AC1" s="633" t="s">
        <v>69</v>
      </c>
      <c r="AD1" s="633"/>
      <c r="AE1" s="633"/>
      <c r="AF1" s="633"/>
      <c r="AG1" s="633"/>
      <c r="AH1" s="633"/>
      <c r="AI1" s="633"/>
      <c r="AJ1" s="633"/>
      <c r="AK1" s="631">
        <f>ИНН1</f>
        <v>5</v>
      </c>
      <c r="AL1" s="631"/>
      <c r="AM1" s="631"/>
      <c r="AN1" s="631">
        <f>ИНН2</f>
        <v>0</v>
      </c>
      <c r="AO1" s="631"/>
      <c r="AP1" s="631"/>
      <c r="AQ1" s="631">
        <f>ИНН3</f>
        <v>1</v>
      </c>
      <c r="AR1" s="631"/>
      <c r="AS1" s="631"/>
      <c r="AT1" s="631">
        <f>ИНН4</f>
        <v>8</v>
      </c>
      <c r="AU1" s="631"/>
      <c r="AV1" s="631"/>
      <c r="AW1" s="631">
        <f>ИНН5</f>
        <v>0</v>
      </c>
      <c r="AX1" s="631"/>
      <c r="AY1" s="631"/>
      <c r="AZ1" s="631">
        <f>ИНН6</f>
        <v>5</v>
      </c>
      <c r="BA1" s="631"/>
      <c r="BB1" s="631"/>
      <c r="BC1" s="631">
        <f>ИНН7</f>
        <v>0</v>
      </c>
      <c r="BD1" s="631"/>
      <c r="BE1" s="631"/>
      <c r="BF1" s="631" t="str">
        <f>ИНН8</f>
        <v>1</v>
      </c>
      <c r="BG1" s="631"/>
      <c r="BH1" s="631"/>
      <c r="BI1" s="631">
        <f>ИНН9</f>
        <v>1</v>
      </c>
      <c r="BJ1" s="631"/>
      <c r="BK1" s="631"/>
      <c r="BL1" s="631" t="str">
        <f>ИНН10</f>
        <v>1</v>
      </c>
      <c r="BM1" s="631"/>
      <c r="BN1" s="631"/>
      <c r="BO1" s="631" t="str">
        <f>ИНН11</f>
        <v>1</v>
      </c>
      <c r="BP1" s="631"/>
      <c r="BQ1" s="631"/>
      <c r="BR1" s="631" t="str">
        <f>ИНН12</f>
        <v>1</v>
      </c>
      <c r="BS1" s="631"/>
      <c r="BT1" s="631"/>
      <c r="BW1" s="9"/>
      <c r="BX1" s="9"/>
      <c r="BY1" s="9"/>
      <c r="BZ1" s="9"/>
      <c r="CA1" s="9"/>
      <c r="CB1" s="639" t="s">
        <v>70</v>
      </c>
      <c r="CC1" s="639"/>
      <c r="CD1" s="639"/>
      <c r="CE1" s="639"/>
      <c r="CF1" s="639"/>
      <c r="CG1" s="639"/>
      <c r="CH1" s="639"/>
      <c r="CI1" s="639"/>
      <c r="CJ1" s="639"/>
      <c r="CK1" s="639"/>
      <c r="CL1" s="639"/>
      <c r="CM1" s="639"/>
      <c r="CN1" s="639"/>
      <c r="CO1" s="639"/>
      <c r="CP1" s="639"/>
      <c r="CQ1" s="639"/>
      <c r="CR1" s="639"/>
      <c r="CS1" s="639"/>
      <c r="CT1" s="639"/>
      <c r="CU1" s="639"/>
      <c r="CV1" s="639"/>
      <c r="CW1" s="639"/>
      <c r="CX1" s="639"/>
      <c r="CY1" s="639"/>
      <c r="CZ1" s="639"/>
      <c r="DA1" s="639"/>
      <c r="DB1" s="639"/>
      <c r="DC1" s="639"/>
      <c r="DD1" s="639"/>
      <c r="DE1" s="639"/>
      <c r="DF1" s="639"/>
      <c r="DG1" s="639"/>
      <c r="DH1" s="639"/>
      <c r="DI1" s="639"/>
      <c r="DJ1" s="639"/>
      <c r="DK1" s="639"/>
      <c r="DL1" s="639"/>
      <c r="DM1" s="639"/>
      <c r="DN1" s="639"/>
      <c r="DO1" s="639"/>
      <c r="DP1" s="639"/>
    </row>
    <row r="2" spans="1:120" s="1" customFormat="1" ht="3" customHeight="1" x14ac:dyDescent="0.2">
      <c r="A2" s="10"/>
      <c r="B2" s="10"/>
      <c r="C2" s="10"/>
      <c r="D2" s="9"/>
      <c r="E2" s="9"/>
      <c r="F2" s="9"/>
      <c r="G2" s="9"/>
      <c r="H2" s="9"/>
      <c r="I2" s="9"/>
      <c r="J2" s="9"/>
      <c r="K2" s="9"/>
      <c r="L2" s="9"/>
      <c r="M2" s="9"/>
      <c r="N2" s="9"/>
      <c r="O2" s="9"/>
      <c r="P2" s="9"/>
      <c r="Q2" s="9"/>
      <c r="R2" s="9"/>
      <c r="S2" s="9"/>
      <c r="T2" s="9"/>
      <c r="U2" s="9"/>
      <c r="Y2" s="9"/>
      <c r="Z2" s="9"/>
      <c r="AA2" s="9"/>
      <c r="AC2" s="11"/>
      <c r="AD2" s="11"/>
      <c r="AE2" s="11"/>
      <c r="AF2" s="11"/>
      <c r="AG2" s="11"/>
      <c r="AH2" s="11"/>
      <c r="AI2" s="11"/>
      <c r="AK2" s="632"/>
      <c r="AL2" s="632"/>
      <c r="AM2" s="632"/>
      <c r="AN2" s="632"/>
      <c r="AO2" s="632"/>
      <c r="AP2" s="632"/>
      <c r="AQ2" s="632"/>
      <c r="AR2" s="632"/>
      <c r="AS2" s="632"/>
      <c r="AT2" s="632"/>
      <c r="AU2" s="632"/>
      <c r="AV2" s="632"/>
      <c r="AW2" s="632"/>
      <c r="AX2" s="632"/>
      <c r="AY2" s="632"/>
      <c r="AZ2" s="632"/>
      <c r="BA2" s="632"/>
      <c r="BB2" s="632"/>
      <c r="BC2" s="632"/>
      <c r="BD2" s="632"/>
      <c r="BE2" s="632"/>
      <c r="BF2" s="632"/>
      <c r="BG2" s="632"/>
      <c r="BH2" s="632"/>
      <c r="BI2" s="632"/>
      <c r="BJ2" s="632"/>
      <c r="BK2" s="632"/>
      <c r="BL2" s="632"/>
      <c r="BM2" s="632"/>
      <c r="BN2" s="632"/>
      <c r="BO2" s="632"/>
      <c r="BP2" s="632"/>
      <c r="BQ2" s="632"/>
      <c r="BR2" s="632"/>
      <c r="BS2" s="632"/>
      <c r="BT2" s="632"/>
      <c r="BU2" s="9"/>
      <c r="BV2" s="9"/>
      <c r="BW2" s="9"/>
      <c r="BX2" s="9"/>
      <c r="BY2" s="9"/>
      <c r="BZ2" s="9"/>
      <c r="CA2" s="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row>
    <row r="3" spans="1:120" s="1" customFormat="1" ht="4.5" customHeight="1" x14ac:dyDescent="0.2">
      <c r="A3" s="10"/>
      <c r="B3" s="10"/>
      <c r="C3" s="10"/>
      <c r="D3" s="9"/>
      <c r="E3" s="9"/>
      <c r="F3" s="9"/>
      <c r="G3" s="9"/>
      <c r="H3" s="9"/>
      <c r="I3" s="9"/>
      <c r="J3" s="9"/>
      <c r="K3" s="9"/>
      <c r="L3" s="9"/>
      <c r="M3" s="9"/>
      <c r="N3" s="9"/>
      <c r="O3" s="9"/>
      <c r="P3" s="9"/>
      <c r="Q3" s="9"/>
      <c r="R3" s="9"/>
      <c r="S3" s="9"/>
      <c r="T3" s="9"/>
      <c r="U3" s="9"/>
      <c r="Y3" s="9"/>
      <c r="Z3" s="9"/>
      <c r="AA3" s="9"/>
      <c r="AC3" s="11"/>
      <c r="AD3" s="11"/>
      <c r="AE3" s="11"/>
      <c r="AF3" s="11"/>
      <c r="AG3" s="11"/>
      <c r="AH3" s="11"/>
      <c r="AI3" s="11"/>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row>
    <row r="4" spans="1:120" s="1" customFormat="1" ht="17.25" customHeight="1" x14ac:dyDescent="0.2">
      <c r="A4" s="10"/>
      <c r="B4" s="10"/>
      <c r="C4" s="10"/>
      <c r="D4" s="9"/>
      <c r="E4" s="9"/>
      <c r="F4" s="9"/>
      <c r="G4" s="9"/>
      <c r="H4" s="9"/>
      <c r="I4" s="9"/>
      <c r="J4" s="9"/>
      <c r="K4" s="9"/>
      <c r="L4" s="9"/>
      <c r="M4" s="9"/>
      <c r="N4" s="9"/>
      <c r="O4" s="9"/>
      <c r="P4" s="9"/>
      <c r="Q4" s="9"/>
      <c r="R4" s="9"/>
      <c r="S4" s="9"/>
      <c r="T4" s="9"/>
      <c r="U4" s="9"/>
      <c r="Y4" s="9"/>
      <c r="Z4" s="9"/>
      <c r="AA4" s="9"/>
      <c r="AC4" s="633" t="s">
        <v>71</v>
      </c>
      <c r="AD4" s="633"/>
      <c r="AE4" s="633"/>
      <c r="AF4" s="633"/>
      <c r="AG4" s="633"/>
      <c r="AH4" s="633"/>
      <c r="AI4" s="633"/>
      <c r="AJ4" s="633"/>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633" t="s">
        <v>72</v>
      </c>
      <c r="BM4" s="633"/>
      <c r="BN4" s="633"/>
      <c r="BO4" s="633"/>
      <c r="BP4" s="633"/>
      <c r="BQ4" s="633"/>
      <c r="BR4" s="635" t="s">
        <v>73</v>
      </c>
      <c r="BS4" s="635"/>
      <c r="BT4" s="635"/>
      <c r="BU4" s="635" t="s">
        <v>73</v>
      </c>
      <c r="BV4" s="635"/>
      <c r="BW4" s="635"/>
      <c r="BX4" s="635" t="s">
        <v>74</v>
      </c>
      <c r="BY4" s="635"/>
      <c r="BZ4" s="635"/>
      <c r="CA4" s="12"/>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row>
    <row r="5" spans="1:120" s="1" customFormat="1" ht="11.25" customHeight="1" x14ac:dyDescent="0.2">
      <c r="A5" s="9"/>
      <c r="B5" s="9"/>
      <c r="C5" s="9"/>
      <c r="D5" s="9"/>
      <c r="E5" s="9"/>
      <c r="F5" s="9"/>
      <c r="G5" s="9"/>
      <c r="H5" s="9"/>
      <c r="I5" s="9"/>
      <c r="J5" s="9"/>
      <c r="K5" s="9"/>
      <c r="L5" s="9"/>
      <c r="M5" s="9"/>
      <c r="N5" s="9"/>
      <c r="O5" s="9"/>
      <c r="P5" s="9"/>
      <c r="Q5" s="9"/>
      <c r="R5" s="9"/>
      <c r="S5" s="9"/>
      <c r="T5" s="9"/>
      <c r="U5" s="9"/>
      <c r="BZ5" s="9"/>
      <c r="CA5" s="9"/>
      <c r="CB5" s="639"/>
      <c r="CC5" s="639"/>
      <c r="CD5" s="639"/>
      <c r="CE5" s="639"/>
      <c r="CF5" s="639"/>
      <c r="CG5" s="639"/>
      <c r="CH5" s="639"/>
      <c r="CI5" s="639"/>
      <c r="CJ5" s="639"/>
      <c r="CK5" s="639"/>
      <c r="CL5" s="639"/>
      <c r="CM5" s="639"/>
      <c r="CN5" s="639"/>
      <c r="CO5" s="639"/>
      <c r="CP5" s="639"/>
      <c r="CQ5" s="639"/>
      <c r="CR5" s="639"/>
      <c r="CS5" s="639"/>
      <c r="CT5" s="639"/>
      <c r="CU5" s="639"/>
      <c r="CV5" s="639"/>
      <c r="CW5" s="639"/>
      <c r="CX5" s="639"/>
      <c r="CY5" s="639"/>
      <c r="CZ5" s="639"/>
      <c r="DA5" s="639"/>
      <c r="DB5" s="639"/>
      <c r="DC5" s="639"/>
      <c r="DD5" s="639"/>
      <c r="DE5" s="639"/>
      <c r="DF5" s="639"/>
      <c r="DG5" s="639"/>
      <c r="DH5" s="639"/>
      <c r="DI5" s="639"/>
      <c r="DJ5" s="639"/>
      <c r="DK5" s="639"/>
      <c r="DL5" s="639"/>
      <c r="DM5" s="639"/>
      <c r="DN5" s="639"/>
      <c r="DO5" s="639"/>
      <c r="DP5" s="639"/>
    </row>
    <row r="6" spans="1:120" s="1" customFormat="1" ht="9" customHeight="1" x14ac:dyDescent="0.2">
      <c r="A6" s="9"/>
      <c r="B6" s="9"/>
      <c r="C6" s="9"/>
      <c r="D6" s="9"/>
      <c r="E6" s="9"/>
      <c r="F6" s="9"/>
      <c r="G6" s="9"/>
      <c r="H6" s="9"/>
      <c r="I6" s="9"/>
      <c r="J6" s="9"/>
      <c r="K6" s="9"/>
      <c r="L6" s="9"/>
      <c r="M6" s="9"/>
      <c r="N6" s="9"/>
      <c r="O6" s="9"/>
      <c r="P6" s="9"/>
      <c r="Q6" s="9"/>
      <c r="R6" s="9"/>
      <c r="S6" s="9"/>
      <c r="T6" s="9"/>
      <c r="U6" s="9"/>
      <c r="BZ6" s="9"/>
      <c r="CA6" s="9"/>
      <c r="CB6" s="9"/>
      <c r="CC6" s="9"/>
      <c r="CD6" s="9"/>
      <c r="CE6" s="9"/>
      <c r="CF6" s="9"/>
      <c r="CG6" s="9"/>
      <c r="CH6" s="9"/>
      <c r="CI6" s="13"/>
      <c r="CJ6" s="13"/>
      <c r="CK6" s="13"/>
      <c r="CL6" s="13"/>
      <c r="CM6" s="13"/>
      <c r="CN6" s="13"/>
      <c r="CO6" s="13"/>
      <c r="CP6" s="13"/>
      <c r="CQ6" s="13"/>
      <c r="CR6" s="14"/>
      <c r="CS6" s="14"/>
      <c r="CT6" s="14"/>
      <c r="CU6" s="14"/>
      <c r="CV6" s="14"/>
      <c r="CW6" s="14"/>
      <c r="CX6" s="14"/>
      <c r="CY6" s="14"/>
      <c r="CZ6" s="14"/>
      <c r="DA6" s="14"/>
      <c r="DB6" s="14"/>
      <c r="DC6" s="14"/>
      <c r="DD6" s="14"/>
      <c r="DE6" s="14"/>
      <c r="DF6" s="14"/>
      <c r="DG6" s="14"/>
      <c r="DH6" s="14"/>
      <c r="DI6" s="14"/>
      <c r="DJ6" s="14"/>
      <c r="DK6" s="14"/>
      <c r="DL6" s="14"/>
      <c r="DM6" s="14"/>
      <c r="DN6" s="14"/>
      <c r="DO6" s="14"/>
      <c r="DP6" s="14"/>
    </row>
    <row r="7" spans="1:120" s="1" customFormat="1" ht="15" customHeight="1" x14ac:dyDescent="0.2">
      <c r="A7" s="9"/>
      <c r="B7" s="9"/>
      <c r="C7" s="9"/>
      <c r="D7" s="9"/>
      <c r="E7" s="9"/>
      <c r="F7" s="9"/>
      <c r="G7" s="9"/>
      <c r="H7" s="9"/>
      <c r="I7" s="9"/>
      <c r="J7" s="9"/>
      <c r="K7" s="9"/>
      <c r="L7" s="9"/>
      <c r="M7" s="9"/>
      <c r="N7" s="9"/>
      <c r="O7" s="9"/>
      <c r="P7" s="9"/>
      <c r="Q7" s="9"/>
      <c r="R7" s="9"/>
      <c r="S7" s="9"/>
      <c r="T7" s="9"/>
      <c r="U7" s="9"/>
      <c r="V7" s="9"/>
      <c r="W7" s="9"/>
      <c r="X7" s="9"/>
      <c r="Y7" s="9"/>
      <c r="Z7" s="9"/>
      <c r="AA7" s="9"/>
      <c r="AO7" s="31"/>
      <c r="AX7" s="31"/>
      <c r="CI7" s="636" t="s">
        <v>75</v>
      </c>
      <c r="CJ7" s="636"/>
      <c r="CK7" s="636"/>
      <c r="CL7" s="636"/>
      <c r="CM7" s="636"/>
      <c r="CN7" s="636"/>
      <c r="CO7" s="636"/>
      <c r="CP7" s="636"/>
      <c r="CQ7" s="636"/>
      <c r="CR7" s="636"/>
      <c r="CS7" s="636"/>
      <c r="CT7" s="636"/>
      <c r="CU7" s="636"/>
      <c r="CV7" s="636"/>
      <c r="CW7" s="636"/>
      <c r="CX7" s="636"/>
      <c r="CY7" s="636"/>
      <c r="CZ7" s="636"/>
      <c r="DA7" s="636"/>
      <c r="DB7" s="636"/>
      <c r="DC7" s="636"/>
      <c r="DD7" s="636"/>
      <c r="DE7" s="636"/>
      <c r="DF7" s="636"/>
      <c r="DG7" s="636"/>
      <c r="DH7" s="636"/>
      <c r="DI7" s="636"/>
      <c r="DJ7" s="636"/>
      <c r="DK7" s="636"/>
      <c r="DL7" s="636"/>
      <c r="DM7" s="636"/>
      <c r="DN7" s="636"/>
      <c r="DO7" s="636"/>
      <c r="DP7" s="636"/>
    </row>
    <row r="8" spans="1:120" s="1" customFormat="1" ht="12.75" x14ac:dyDescent="0.2">
      <c r="A8" s="9"/>
      <c r="B8" s="9"/>
      <c r="C8" s="9"/>
      <c r="D8" s="9"/>
      <c r="E8" s="9"/>
      <c r="F8" s="9"/>
      <c r="G8" s="9"/>
      <c r="H8" s="9"/>
      <c r="I8" s="9"/>
      <c r="J8" s="9"/>
      <c r="K8" s="9"/>
      <c r="L8" s="9"/>
      <c r="M8" s="9"/>
      <c r="N8" s="9"/>
      <c r="O8" s="9"/>
      <c r="P8" s="9"/>
      <c r="Q8" s="9"/>
      <c r="R8" s="9"/>
      <c r="S8" s="9"/>
      <c r="T8" s="9"/>
      <c r="U8" s="9"/>
      <c r="V8" s="9"/>
      <c r="W8" s="9"/>
      <c r="X8" s="9"/>
      <c r="Y8" s="9"/>
      <c r="Z8" s="9"/>
      <c r="AA8" s="9"/>
      <c r="BZ8" s="9"/>
      <c r="CA8" s="9"/>
      <c r="CB8" s="9"/>
      <c r="CC8" s="9"/>
      <c r="CD8" s="9"/>
      <c r="CE8" s="9"/>
      <c r="CF8" s="9"/>
      <c r="CG8" s="9"/>
      <c r="CH8" s="9"/>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row>
    <row r="9" spans="1:120" s="16" customFormat="1" ht="15" x14ac:dyDescent="0.25">
      <c r="A9" s="634" t="s">
        <v>76</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c r="BJ9" s="634"/>
      <c r="BK9" s="634"/>
      <c r="BL9" s="634"/>
      <c r="BM9" s="634"/>
      <c r="BN9" s="634"/>
      <c r="BO9" s="634"/>
      <c r="BP9" s="634"/>
      <c r="BQ9" s="634"/>
      <c r="BR9" s="634"/>
      <c r="BS9" s="634"/>
      <c r="BT9" s="634"/>
      <c r="BU9" s="634"/>
      <c r="BV9" s="634"/>
      <c r="BW9" s="634"/>
      <c r="BX9" s="634"/>
      <c r="BY9" s="634"/>
      <c r="BZ9" s="634"/>
      <c r="CA9" s="634"/>
      <c r="CB9" s="634"/>
      <c r="CC9" s="634"/>
      <c r="CD9" s="634"/>
      <c r="CE9" s="634"/>
      <c r="CF9" s="634"/>
      <c r="CG9" s="634"/>
      <c r="CH9" s="634"/>
      <c r="CI9" s="634"/>
      <c r="CJ9" s="634"/>
      <c r="CK9" s="634"/>
      <c r="CL9" s="634"/>
      <c r="CM9" s="634"/>
      <c r="CN9" s="634"/>
      <c r="CO9" s="634"/>
      <c r="CP9" s="634"/>
      <c r="CQ9" s="634"/>
      <c r="CR9" s="634"/>
      <c r="CS9" s="634"/>
      <c r="CT9" s="634"/>
      <c r="CU9" s="634"/>
      <c r="CV9" s="634"/>
      <c r="CW9" s="634"/>
      <c r="CX9" s="634"/>
      <c r="CY9" s="634"/>
      <c r="CZ9" s="634"/>
      <c r="DA9" s="634"/>
      <c r="DB9" s="634"/>
      <c r="DC9" s="634"/>
      <c r="DD9" s="634"/>
      <c r="DE9" s="634"/>
      <c r="DF9" s="634"/>
      <c r="DG9" s="634"/>
      <c r="DH9" s="634"/>
      <c r="DI9" s="634"/>
      <c r="DJ9" s="634"/>
      <c r="DK9" s="634"/>
      <c r="DL9" s="634"/>
      <c r="DM9" s="634"/>
      <c r="DN9" s="634"/>
      <c r="DO9" s="634"/>
      <c r="DP9" s="634"/>
    </row>
    <row r="10" spans="1:120" s="16" customFormat="1" ht="15" x14ac:dyDescent="0.25">
      <c r="A10" s="634" t="s">
        <v>77</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634"/>
      <c r="AZ10" s="634"/>
      <c r="BA10" s="634"/>
      <c r="BB10" s="634"/>
      <c r="BC10" s="634"/>
      <c r="BD10" s="634"/>
      <c r="BE10" s="634"/>
      <c r="BF10" s="634"/>
      <c r="BG10" s="634"/>
      <c r="BH10" s="634"/>
      <c r="BI10" s="634"/>
      <c r="BJ10" s="634"/>
      <c r="BK10" s="634"/>
      <c r="BL10" s="634"/>
      <c r="BM10" s="634"/>
      <c r="BN10" s="634"/>
      <c r="BO10" s="634"/>
      <c r="BP10" s="634"/>
      <c r="BQ10" s="634"/>
      <c r="BR10" s="634"/>
      <c r="BS10" s="634"/>
      <c r="BT10" s="634"/>
      <c r="BU10" s="634"/>
      <c r="BV10" s="634"/>
      <c r="BW10" s="634"/>
      <c r="BX10" s="634"/>
      <c r="BY10" s="634"/>
      <c r="BZ10" s="634"/>
      <c r="CA10" s="634"/>
      <c r="CB10" s="634"/>
      <c r="CC10" s="634"/>
      <c r="CD10" s="634"/>
      <c r="CE10" s="634"/>
      <c r="CF10" s="634"/>
      <c r="CG10" s="634"/>
      <c r="CH10" s="634"/>
      <c r="CI10" s="634"/>
      <c r="CJ10" s="634"/>
      <c r="CK10" s="634"/>
      <c r="CL10" s="634"/>
      <c r="CM10" s="634"/>
      <c r="CN10" s="634"/>
      <c r="CO10" s="634"/>
      <c r="CP10" s="634"/>
      <c r="CQ10" s="634"/>
      <c r="CR10" s="634"/>
      <c r="CS10" s="634"/>
      <c r="CT10" s="634"/>
      <c r="CU10" s="634"/>
      <c r="CV10" s="634"/>
      <c r="CW10" s="634"/>
      <c r="CX10" s="634"/>
      <c r="CY10" s="634"/>
      <c r="CZ10" s="634"/>
      <c r="DA10" s="634"/>
      <c r="DB10" s="634"/>
      <c r="DC10" s="634"/>
      <c r="DD10" s="634"/>
      <c r="DE10" s="634"/>
      <c r="DF10" s="634"/>
      <c r="DG10" s="634"/>
      <c r="DH10" s="634"/>
      <c r="DI10" s="634"/>
      <c r="DJ10" s="634"/>
      <c r="DK10" s="634"/>
      <c r="DL10" s="634"/>
      <c r="DM10" s="634"/>
      <c r="DN10" s="634"/>
      <c r="DO10" s="634"/>
      <c r="DP10" s="634"/>
    </row>
    <row r="11" spans="1:120" s="1" customFormat="1" ht="6.75" customHeight="1" x14ac:dyDescent="0.2"/>
    <row r="12" spans="1:120" s="1" customFormat="1" ht="17.25" customHeight="1" x14ac:dyDescent="0.2">
      <c r="V12" s="17" t="s">
        <v>78</v>
      </c>
      <c r="X12" s="580" t="s">
        <v>73</v>
      </c>
      <c r="Y12" s="580"/>
      <c r="Z12" s="580"/>
      <c r="AA12" s="580"/>
      <c r="AB12" s="580"/>
      <c r="AC12" s="580"/>
      <c r="AD12" s="580"/>
      <c r="AE12" s="580"/>
      <c r="AF12" s="580"/>
      <c r="AV12" s="628" t="s">
        <v>253</v>
      </c>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30"/>
      <c r="BU12" s="580" t="s">
        <v>142</v>
      </c>
      <c r="BV12" s="580"/>
      <c r="BW12" s="580"/>
      <c r="BX12" s="580" t="s">
        <v>199</v>
      </c>
      <c r="BY12" s="580"/>
      <c r="BZ12" s="580"/>
      <c r="DB12" s="17" t="s">
        <v>79</v>
      </c>
      <c r="DD12" s="580" t="s">
        <v>141</v>
      </c>
      <c r="DE12" s="580"/>
      <c r="DF12" s="580"/>
      <c r="DG12" s="580" t="s">
        <v>73</v>
      </c>
      <c r="DH12" s="580"/>
      <c r="DI12" s="580"/>
      <c r="DJ12" s="580" t="s">
        <v>74</v>
      </c>
      <c r="DK12" s="580"/>
      <c r="DL12" s="580"/>
      <c r="DM12" s="580" t="s">
        <v>142</v>
      </c>
      <c r="DN12" s="580"/>
      <c r="DO12" s="580"/>
    </row>
    <row r="13" spans="1:120" s="1" customFormat="1" ht="8.25" customHeight="1" x14ac:dyDescent="0.2"/>
    <row r="14" spans="1:120" s="1" customFormat="1" ht="17.25" customHeight="1" x14ac:dyDescent="0.2">
      <c r="E14" s="611" t="s">
        <v>128</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X14" s="637" t="str">
        <f>'Карточка ИП'!DE41</f>
        <v>5</v>
      </c>
      <c r="AY14" s="637"/>
      <c r="AZ14" s="637"/>
      <c r="BA14" s="637" t="str">
        <f>'Карточка ИП'!DH41</f>
        <v>0</v>
      </c>
      <c r="BB14" s="637"/>
      <c r="BC14" s="637"/>
      <c r="BD14" s="637">
        <f>'Карточка ИП'!DK41</f>
        <v>1</v>
      </c>
      <c r="BE14" s="637"/>
      <c r="BF14" s="637"/>
      <c r="BG14" s="637" t="str">
        <f>'Карточка ИП'!DN41</f>
        <v>8</v>
      </c>
      <c r="BH14" s="637"/>
      <c r="BI14" s="637"/>
      <c r="BX14" s="628" t="s">
        <v>254</v>
      </c>
      <c r="BY14" s="629"/>
      <c r="BZ14" s="629"/>
      <c r="CA14" s="629"/>
      <c r="CB14" s="629"/>
      <c r="CC14" s="629"/>
      <c r="CD14" s="629"/>
      <c r="CE14" s="629"/>
      <c r="CF14" s="629"/>
      <c r="CG14" s="629"/>
      <c r="CH14" s="629"/>
      <c r="CI14" s="629"/>
      <c r="CJ14" s="629"/>
      <c r="CK14" s="629"/>
      <c r="CL14" s="629"/>
      <c r="CM14" s="629"/>
      <c r="CN14" s="629"/>
      <c r="CO14" s="629"/>
      <c r="CP14" s="629"/>
      <c r="CQ14" s="629"/>
      <c r="CR14" s="629"/>
      <c r="CS14" s="629"/>
      <c r="CT14" s="629"/>
      <c r="CU14" s="629"/>
      <c r="CV14" s="629"/>
      <c r="CW14" s="629"/>
      <c r="CX14" s="629"/>
      <c r="CY14" s="629"/>
      <c r="CZ14" s="629"/>
      <c r="DA14" s="629"/>
      <c r="DB14" s="629"/>
      <c r="DC14" s="629"/>
      <c r="DD14" s="629"/>
      <c r="DE14" s="630"/>
      <c r="DF14" s="580" t="s">
        <v>74</v>
      </c>
      <c r="DG14" s="580"/>
      <c r="DH14" s="580"/>
      <c r="DI14" s="580" t="s">
        <v>141</v>
      </c>
      <c r="DJ14" s="580"/>
      <c r="DK14" s="580"/>
      <c r="DL14" s="580" t="s">
        <v>73</v>
      </c>
      <c r="DM14" s="580"/>
      <c r="DN14" s="580"/>
    </row>
    <row r="15" spans="1:120" s="1" customFormat="1" ht="4.5" customHeight="1" x14ac:dyDescent="0.2"/>
    <row r="16" spans="1:120" s="33" customFormat="1" ht="17.25" customHeight="1" x14ac:dyDescent="0.2">
      <c r="A16" s="623" t="str">
        <f>'Карточка ИП'!A14:C14</f>
        <v>В</v>
      </c>
      <c r="B16" s="623"/>
      <c r="C16" s="623"/>
      <c r="D16" s="623" t="str">
        <f>'Карточка ИП'!D14:F14</f>
        <v>О</v>
      </c>
      <c r="E16" s="623"/>
      <c r="F16" s="623"/>
      <c r="G16" s="623" t="str">
        <f>'Карточка ИП'!G14:I14</f>
        <v>Р</v>
      </c>
      <c r="H16" s="623"/>
      <c r="I16" s="623"/>
      <c r="J16" s="623" t="str">
        <f>'Карточка ИП'!J14:L14</f>
        <v>О</v>
      </c>
      <c r="K16" s="623"/>
      <c r="L16" s="623"/>
      <c r="M16" s="623" t="str">
        <f>'Карточка ИП'!M14:O14</f>
        <v>Б</v>
      </c>
      <c r="N16" s="623"/>
      <c r="O16" s="623"/>
      <c r="P16" s="623" t="str">
        <f>'Карточка ИП'!P14:R14</f>
        <v>Ь</v>
      </c>
      <c r="Q16" s="623"/>
      <c r="R16" s="623"/>
      <c r="S16" s="623" t="str">
        <f>'Карточка ИП'!S14:U14</f>
        <v>Я</v>
      </c>
      <c r="T16" s="623"/>
      <c r="U16" s="623"/>
      <c r="V16" s="623" t="str">
        <f>'Карточка ИП'!V14:X14</f>
        <v>Н</v>
      </c>
      <c r="W16" s="623"/>
      <c r="X16" s="623"/>
      <c r="Y16" s="623" t="str">
        <f>'Карточка ИП'!Y14:AA14</f>
        <v>И</v>
      </c>
      <c r="Z16" s="623"/>
      <c r="AA16" s="623"/>
      <c r="AB16" s="623" t="str">
        <f>'Карточка ИП'!AB14:AD14</f>
        <v>Н</v>
      </c>
      <c r="AC16" s="623"/>
      <c r="AD16" s="623"/>
      <c r="AE16" s="623" t="str">
        <f>'Карточка ИП'!AE14:AG14</f>
        <v>О</v>
      </c>
      <c r="AF16" s="623"/>
      <c r="AG16" s="623"/>
      <c r="AH16" s="623" t="str">
        <f>'Карточка ИП'!AH14:AJ14</f>
        <v>В</v>
      </c>
      <c r="AI16" s="623"/>
      <c r="AJ16" s="623"/>
      <c r="AK16" s="623">
        <f>'Карточка ИП'!AK14:AM14</f>
        <v>0</v>
      </c>
      <c r="AL16" s="623"/>
      <c r="AM16" s="623"/>
      <c r="AN16" s="623" t="str">
        <f>'Карточка ИП'!AN14:AP14</f>
        <v>И</v>
      </c>
      <c r="AO16" s="623"/>
      <c r="AP16" s="623"/>
      <c r="AQ16" s="623" t="str">
        <f>'Карточка ИП'!AQ14:AS14</f>
        <v>П</v>
      </c>
      <c r="AR16" s="623"/>
      <c r="AS16" s="623"/>
      <c r="AT16" s="623" t="str">
        <f>'Карточка ИП'!AT14:AV14</f>
        <v>П</v>
      </c>
      <c r="AU16" s="623"/>
      <c r="AV16" s="623"/>
      <c r="AW16" s="623" t="str">
        <f>'Карточка ИП'!AW14:AY14</f>
        <v>О</v>
      </c>
      <c r="AX16" s="623"/>
      <c r="AY16" s="623"/>
      <c r="AZ16" s="623" t="str">
        <f>'Карточка ИП'!AZ14:BB14</f>
        <v>Л</v>
      </c>
      <c r="BA16" s="623"/>
      <c r="BB16" s="623"/>
      <c r="BC16" s="623" t="str">
        <f>'Карточка ИП'!BC14:BE14</f>
        <v>И</v>
      </c>
      <c r="BD16" s="623"/>
      <c r="BE16" s="623"/>
      <c r="BF16" s="623" t="str">
        <f>'Карточка ИП'!BF14:BH14</f>
        <v>Т</v>
      </c>
      <c r="BG16" s="623"/>
      <c r="BH16" s="623"/>
      <c r="BI16" s="623">
        <f>'Карточка ИП'!BI14:BK14</f>
        <v>0</v>
      </c>
      <c r="BJ16" s="623"/>
      <c r="BK16" s="623"/>
      <c r="BL16" s="623" t="str">
        <f>'Карточка ИП'!BL14:BN14</f>
        <v>М</v>
      </c>
      <c r="BM16" s="623"/>
      <c r="BN16" s="623"/>
      <c r="BO16" s="623" t="str">
        <f>'Карточка ИП'!BO14:BQ14</f>
        <v>А</v>
      </c>
      <c r="BP16" s="623"/>
      <c r="BQ16" s="623"/>
      <c r="BR16" s="623" t="str">
        <f>'Карточка ИП'!BR14:BT14</f>
        <v>Т</v>
      </c>
      <c r="BS16" s="623"/>
      <c r="BT16" s="623"/>
      <c r="BU16" s="623" t="str">
        <f>'Карточка ИП'!BU14:BW14</f>
        <v>В</v>
      </c>
      <c r="BV16" s="623"/>
      <c r="BW16" s="623"/>
      <c r="BX16" s="623" t="str">
        <f>'Карточка ИП'!BX14:BZ14</f>
        <v>Е</v>
      </c>
      <c r="BY16" s="623"/>
      <c r="BZ16" s="623"/>
      <c r="CA16" s="623" t="str">
        <f>'Карточка ИП'!CA14:CC14</f>
        <v>Е</v>
      </c>
      <c r="CB16" s="623"/>
      <c r="CC16" s="623"/>
      <c r="CD16" s="623" t="str">
        <f>'Карточка ИП'!CD14:CF14</f>
        <v>В</v>
      </c>
      <c r="CE16" s="623"/>
      <c r="CF16" s="623"/>
      <c r="CG16" s="623" t="str">
        <f>'Карточка ИП'!CG14:CI14</f>
        <v>И</v>
      </c>
      <c r="CH16" s="623"/>
      <c r="CI16" s="623"/>
      <c r="CJ16" s="623" t="str">
        <f>'Карточка ИП'!CJ14:CL14</f>
        <v>Ч</v>
      </c>
      <c r="CK16" s="623"/>
      <c r="CL16" s="623"/>
      <c r="CM16" s="623">
        <f>'Карточка ИП'!CM14:CO14</f>
        <v>0</v>
      </c>
      <c r="CN16" s="623"/>
      <c r="CO16" s="623"/>
      <c r="CP16" s="623">
        <f>'Карточка ИП'!CP14:CR14</f>
        <v>0</v>
      </c>
      <c r="CQ16" s="623"/>
      <c r="CR16" s="623"/>
      <c r="CS16" s="623">
        <f>'Карточка ИП'!CS14:CU14</f>
        <v>0</v>
      </c>
      <c r="CT16" s="623"/>
      <c r="CU16" s="623"/>
      <c r="CV16" s="623">
        <f>'Карточка ИП'!CV14:CX14</f>
        <v>0</v>
      </c>
      <c r="CW16" s="623"/>
      <c r="CX16" s="623"/>
      <c r="CY16" s="623">
        <f>'Карточка ИП'!CY14:DA14</f>
        <v>0</v>
      </c>
      <c r="CZ16" s="623"/>
      <c r="DA16" s="623"/>
      <c r="DB16" s="623">
        <f>'Карточка ИП'!DB14:DD14</f>
        <v>0</v>
      </c>
      <c r="DC16" s="623"/>
      <c r="DD16" s="623"/>
      <c r="DE16" s="623">
        <f>'Карточка ИП'!DE14:DG14</f>
        <v>0</v>
      </c>
      <c r="DF16" s="623"/>
      <c r="DG16" s="623"/>
      <c r="DH16" s="623">
        <f>'Карточка ИП'!DH14:DJ14</f>
        <v>0</v>
      </c>
      <c r="DI16" s="623"/>
      <c r="DJ16" s="623"/>
      <c r="DK16" s="623">
        <f>'Карточка ИП'!DK14:DM14</f>
        <v>0</v>
      </c>
      <c r="DL16" s="623"/>
      <c r="DM16" s="623"/>
      <c r="DN16" s="623">
        <f>'Карточка ИП'!DN14:DP14</f>
        <v>0</v>
      </c>
      <c r="DO16" s="623"/>
      <c r="DP16" s="623"/>
    </row>
    <row r="17" spans="1:120" s="33" customFormat="1" ht="3.75" customHeight="1" x14ac:dyDescent="0.2">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row>
    <row r="18" spans="1:120" s="33" customFormat="1" ht="17.25" customHeight="1" x14ac:dyDescent="0.2">
      <c r="A18" s="623">
        <f>'Карточка ИП'!A16:C16</f>
        <v>0</v>
      </c>
      <c r="B18" s="623"/>
      <c r="C18" s="623"/>
      <c r="D18" s="623">
        <f>'Карточка ИП'!D16:F16</f>
        <v>0</v>
      </c>
      <c r="E18" s="623"/>
      <c r="F18" s="623"/>
      <c r="G18" s="623">
        <f>'Карточка ИП'!G16:I16</f>
        <v>0</v>
      </c>
      <c r="H18" s="623"/>
      <c r="I18" s="623"/>
      <c r="J18" s="623">
        <f>'Карточка ИП'!J16:L16</f>
        <v>0</v>
      </c>
      <c r="K18" s="623"/>
      <c r="L18" s="623"/>
      <c r="M18" s="623">
        <f>'Карточка ИП'!M16:O16</f>
        <v>0</v>
      </c>
      <c r="N18" s="623"/>
      <c r="O18" s="623"/>
      <c r="P18" s="623">
        <f>'Карточка ИП'!P16:R16</f>
        <v>0</v>
      </c>
      <c r="Q18" s="623"/>
      <c r="R18" s="623"/>
      <c r="S18" s="623">
        <f>'Карточка ИП'!S16:U16</f>
        <v>0</v>
      </c>
      <c r="T18" s="623"/>
      <c r="U18" s="623"/>
      <c r="V18" s="623">
        <f>'Карточка ИП'!V16:X16</f>
        <v>0</v>
      </c>
      <c r="W18" s="623"/>
      <c r="X18" s="623"/>
      <c r="Y18" s="623">
        <f>'Карточка ИП'!Y16:AA16</f>
        <v>0</v>
      </c>
      <c r="Z18" s="623"/>
      <c r="AA18" s="623"/>
      <c r="AB18" s="623">
        <f>'Карточка ИП'!AB16:AD16</f>
        <v>0</v>
      </c>
      <c r="AC18" s="623"/>
      <c r="AD18" s="623"/>
      <c r="AE18" s="623">
        <f>'Карточка ИП'!AE16:AG16</f>
        <v>0</v>
      </c>
      <c r="AF18" s="623"/>
      <c r="AG18" s="623"/>
      <c r="AH18" s="623">
        <f>'Карточка ИП'!AH16:AJ16</f>
        <v>0</v>
      </c>
      <c r="AI18" s="623"/>
      <c r="AJ18" s="623"/>
      <c r="AK18" s="623">
        <f>'Карточка ИП'!AK16:AM16</f>
        <v>0</v>
      </c>
      <c r="AL18" s="623"/>
      <c r="AM18" s="623"/>
      <c r="AN18" s="623">
        <f>'Карточка ИП'!AN16:AP16</f>
        <v>0</v>
      </c>
      <c r="AO18" s="623"/>
      <c r="AP18" s="623"/>
      <c r="AQ18" s="623">
        <f>'Карточка ИП'!AQ16:AS16</f>
        <v>0</v>
      </c>
      <c r="AR18" s="623"/>
      <c r="AS18" s="623"/>
      <c r="AT18" s="623">
        <f>'Карточка ИП'!AT16:AV16</f>
        <v>0</v>
      </c>
      <c r="AU18" s="623"/>
      <c r="AV18" s="623"/>
      <c r="AW18" s="623">
        <f>'Карточка ИП'!AW16:AY16</f>
        <v>0</v>
      </c>
      <c r="AX18" s="623"/>
      <c r="AY18" s="623"/>
      <c r="AZ18" s="623">
        <f>'Карточка ИП'!AZ16:BB16</f>
        <v>0</v>
      </c>
      <c r="BA18" s="623"/>
      <c r="BB18" s="623"/>
      <c r="BC18" s="623">
        <f>'Карточка ИП'!BC16:BE16</f>
        <v>0</v>
      </c>
      <c r="BD18" s="623"/>
      <c r="BE18" s="623"/>
      <c r="BF18" s="623">
        <f>'Карточка ИП'!BF16:BH16</f>
        <v>0</v>
      </c>
      <c r="BG18" s="623"/>
      <c r="BH18" s="623"/>
      <c r="BI18" s="623">
        <f>'Карточка ИП'!BI16:BK16</f>
        <v>0</v>
      </c>
      <c r="BJ18" s="623"/>
      <c r="BK18" s="623"/>
      <c r="BL18" s="623">
        <f>'Карточка ИП'!BL16:BN16</f>
        <v>0</v>
      </c>
      <c r="BM18" s="623"/>
      <c r="BN18" s="623"/>
      <c r="BO18" s="623">
        <f>'Карточка ИП'!BO16:BQ16</f>
        <v>0</v>
      </c>
      <c r="BP18" s="623"/>
      <c r="BQ18" s="623"/>
      <c r="BR18" s="623">
        <f>'Карточка ИП'!BR16:BT16</f>
        <v>0</v>
      </c>
      <c r="BS18" s="623"/>
      <c r="BT18" s="623"/>
      <c r="BU18" s="623">
        <f>'Карточка ИП'!BU16:BW16</f>
        <v>0</v>
      </c>
      <c r="BV18" s="623"/>
      <c r="BW18" s="623"/>
      <c r="BX18" s="623">
        <f>'Карточка ИП'!BX16:BZ16</f>
        <v>0</v>
      </c>
      <c r="BY18" s="623"/>
      <c r="BZ18" s="623"/>
      <c r="CA18" s="623">
        <f>'Карточка ИП'!CA16:CC16</f>
        <v>0</v>
      </c>
      <c r="CB18" s="623"/>
      <c r="CC18" s="623"/>
      <c r="CD18" s="623">
        <f>'Карточка ИП'!CD16:CF16</f>
        <v>0</v>
      </c>
      <c r="CE18" s="623"/>
      <c r="CF18" s="623"/>
      <c r="CG18" s="623">
        <f>'Карточка ИП'!CG16:CI16</f>
        <v>0</v>
      </c>
      <c r="CH18" s="623"/>
      <c r="CI18" s="623"/>
      <c r="CJ18" s="623">
        <f>'Карточка ИП'!CJ16:CL16</f>
        <v>0</v>
      </c>
      <c r="CK18" s="623"/>
      <c r="CL18" s="623"/>
      <c r="CM18" s="623">
        <f>'Карточка ИП'!CM16:CO16</f>
        <v>0</v>
      </c>
      <c r="CN18" s="623"/>
      <c r="CO18" s="623"/>
      <c r="CP18" s="623">
        <f>'Карточка ИП'!CP16:CR16</f>
        <v>0</v>
      </c>
      <c r="CQ18" s="623"/>
      <c r="CR18" s="623"/>
      <c r="CS18" s="623">
        <f>'Карточка ИП'!CS16:CU16</f>
        <v>0</v>
      </c>
      <c r="CT18" s="623"/>
      <c r="CU18" s="623"/>
      <c r="CV18" s="623">
        <f>'Карточка ИП'!CV16:CX16</f>
        <v>0</v>
      </c>
      <c r="CW18" s="623"/>
      <c r="CX18" s="623"/>
      <c r="CY18" s="623">
        <f>'Карточка ИП'!CY16:DA16</f>
        <v>0</v>
      </c>
      <c r="CZ18" s="623"/>
      <c r="DA18" s="623"/>
      <c r="DB18" s="623">
        <f>'Карточка ИП'!DB16:DD16</f>
        <v>0</v>
      </c>
      <c r="DC18" s="623"/>
      <c r="DD18" s="623"/>
      <c r="DE18" s="623">
        <f>'Карточка ИП'!DE16:DG16</f>
        <v>0</v>
      </c>
      <c r="DF18" s="623"/>
      <c r="DG18" s="623"/>
      <c r="DH18" s="623">
        <f>'Карточка ИП'!DH16:DJ16</f>
        <v>0</v>
      </c>
      <c r="DI18" s="623"/>
      <c r="DJ18" s="623"/>
      <c r="DK18" s="623">
        <f>'Карточка ИП'!DK16:DM16</f>
        <v>0</v>
      </c>
      <c r="DL18" s="623"/>
      <c r="DM18" s="623"/>
      <c r="DN18" s="623">
        <f>'Карточка ИП'!DN16:DP16</f>
        <v>0</v>
      </c>
      <c r="DO18" s="623"/>
      <c r="DP18" s="623"/>
    </row>
    <row r="19" spans="1:120" s="33" customFormat="1" ht="3.75" customHeight="1" x14ac:dyDescent="0.2">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row>
    <row r="20" spans="1:120" s="33" customFormat="1" ht="17.25" customHeight="1" x14ac:dyDescent="0.2">
      <c r="A20" s="623">
        <f>'Карточка ИП'!A18:C18</f>
        <v>0</v>
      </c>
      <c r="B20" s="623"/>
      <c r="C20" s="623"/>
      <c r="D20" s="623">
        <f>'Карточка ИП'!D18:F18</f>
        <v>0</v>
      </c>
      <c r="E20" s="623"/>
      <c r="F20" s="623"/>
      <c r="G20" s="623">
        <f>'Карточка ИП'!G18:I18</f>
        <v>0</v>
      </c>
      <c r="H20" s="623"/>
      <c r="I20" s="623"/>
      <c r="J20" s="623">
        <f>'Карточка ИП'!J18:L18</f>
        <v>0</v>
      </c>
      <c r="K20" s="623"/>
      <c r="L20" s="623"/>
      <c r="M20" s="623">
        <f>'Карточка ИП'!M18:O18</f>
        <v>0</v>
      </c>
      <c r="N20" s="623"/>
      <c r="O20" s="623"/>
      <c r="P20" s="623">
        <f>'Карточка ИП'!P18:R18</f>
        <v>0</v>
      </c>
      <c r="Q20" s="623"/>
      <c r="R20" s="623"/>
      <c r="S20" s="623">
        <f>'Карточка ИП'!S18:U18</f>
        <v>0</v>
      </c>
      <c r="T20" s="623"/>
      <c r="U20" s="623"/>
      <c r="V20" s="623">
        <f>'Карточка ИП'!V18:X18</f>
        <v>0</v>
      </c>
      <c r="W20" s="623"/>
      <c r="X20" s="623"/>
      <c r="Y20" s="623">
        <f>'Карточка ИП'!Y18:AA18</f>
        <v>0</v>
      </c>
      <c r="Z20" s="623"/>
      <c r="AA20" s="623"/>
      <c r="AB20" s="623">
        <f>'Карточка ИП'!AB18:AD18</f>
        <v>0</v>
      </c>
      <c r="AC20" s="623"/>
      <c r="AD20" s="623"/>
      <c r="AE20" s="623">
        <f>'Карточка ИП'!AE18:AG18</f>
        <v>0</v>
      </c>
      <c r="AF20" s="623"/>
      <c r="AG20" s="623"/>
      <c r="AH20" s="623">
        <f>'Карточка ИП'!AH18:AJ18</f>
        <v>0</v>
      </c>
      <c r="AI20" s="623"/>
      <c r="AJ20" s="623"/>
      <c r="AK20" s="623">
        <f>'Карточка ИП'!AK18:AM18</f>
        <v>0</v>
      </c>
      <c r="AL20" s="623"/>
      <c r="AM20" s="623"/>
      <c r="AN20" s="623">
        <f>'Карточка ИП'!AN18:AP18</f>
        <v>0</v>
      </c>
      <c r="AO20" s="623"/>
      <c r="AP20" s="623"/>
      <c r="AQ20" s="623">
        <f>'Карточка ИП'!AQ18:AS18</f>
        <v>0</v>
      </c>
      <c r="AR20" s="623"/>
      <c r="AS20" s="623"/>
      <c r="AT20" s="623">
        <f>'Карточка ИП'!AT18:AV18</f>
        <v>0</v>
      </c>
      <c r="AU20" s="623"/>
      <c r="AV20" s="623"/>
      <c r="AW20" s="623">
        <f>'Карточка ИП'!AW18:AY18</f>
        <v>0</v>
      </c>
      <c r="AX20" s="623"/>
      <c r="AY20" s="623"/>
      <c r="AZ20" s="623">
        <f>'Карточка ИП'!AZ18:BB18</f>
        <v>0</v>
      </c>
      <c r="BA20" s="623"/>
      <c r="BB20" s="623"/>
      <c r="BC20" s="623">
        <f>'Карточка ИП'!BC18:BE18</f>
        <v>0</v>
      </c>
      <c r="BD20" s="623"/>
      <c r="BE20" s="623"/>
      <c r="BF20" s="623">
        <f>'Карточка ИП'!BF18:BH18</f>
        <v>0</v>
      </c>
      <c r="BG20" s="623"/>
      <c r="BH20" s="623"/>
      <c r="BI20" s="623">
        <f>'Карточка ИП'!BI18:BK18</f>
        <v>0</v>
      </c>
      <c r="BJ20" s="623"/>
      <c r="BK20" s="623"/>
      <c r="BL20" s="623">
        <f>'Карточка ИП'!BL18:BN18</f>
        <v>0</v>
      </c>
      <c r="BM20" s="623"/>
      <c r="BN20" s="623"/>
      <c r="BO20" s="623">
        <f>'Карточка ИП'!BO18:BQ18</f>
        <v>0</v>
      </c>
      <c r="BP20" s="623"/>
      <c r="BQ20" s="623"/>
      <c r="BR20" s="623">
        <f>'Карточка ИП'!BR18:BT18</f>
        <v>0</v>
      </c>
      <c r="BS20" s="623"/>
      <c r="BT20" s="623"/>
      <c r="BU20" s="623">
        <f>'Карточка ИП'!BU18:BW18</f>
        <v>0</v>
      </c>
      <c r="BV20" s="623"/>
      <c r="BW20" s="623"/>
      <c r="BX20" s="623">
        <f>'Карточка ИП'!BX18:BZ18</f>
        <v>0</v>
      </c>
      <c r="BY20" s="623"/>
      <c r="BZ20" s="623"/>
      <c r="CA20" s="623">
        <f>'Карточка ИП'!CA18:CC18</f>
        <v>0</v>
      </c>
      <c r="CB20" s="623"/>
      <c r="CC20" s="623"/>
      <c r="CD20" s="623">
        <f>'Карточка ИП'!CD18:CF18</f>
        <v>0</v>
      </c>
      <c r="CE20" s="623"/>
      <c r="CF20" s="623"/>
      <c r="CG20" s="623">
        <f>'Карточка ИП'!CG18:CI18</f>
        <v>0</v>
      </c>
      <c r="CH20" s="623"/>
      <c r="CI20" s="623"/>
      <c r="CJ20" s="623">
        <f>'Карточка ИП'!CJ18:CL18</f>
        <v>0</v>
      </c>
      <c r="CK20" s="623"/>
      <c r="CL20" s="623"/>
      <c r="CM20" s="623">
        <f>'Карточка ИП'!CM18:CO18</f>
        <v>0</v>
      </c>
      <c r="CN20" s="623"/>
      <c r="CO20" s="623"/>
      <c r="CP20" s="623">
        <f>'Карточка ИП'!CP18:CR18</f>
        <v>0</v>
      </c>
      <c r="CQ20" s="623"/>
      <c r="CR20" s="623"/>
      <c r="CS20" s="623">
        <f>'Карточка ИП'!CS18:CU18</f>
        <v>0</v>
      </c>
      <c r="CT20" s="623"/>
      <c r="CU20" s="623"/>
      <c r="CV20" s="623">
        <f>'Карточка ИП'!CV18:CX18</f>
        <v>0</v>
      </c>
      <c r="CW20" s="623"/>
      <c r="CX20" s="623"/>
      <c r="CY20" s="623">
        <f>'Карточка ИП'!CY18:DA18</f>
        <v>0</v>
      </c>
      <c r="CZ20" s="623"/>
      <c r="DA20" s="623"/>
      <c r="DB20" s="623">
        <f>'Карточка ИП'!DB18:DD18</f>
        <v>0</v>
      </c>
      <c r="DC20" s="623"/>
      <c r="DD20" s="623"/>
      <c r="DE20" s="623">
        <f>'Карточка ИП'!DE18:DG18</f>
        <v>0</v>
      </c>
      <c r="DF20" s="623"/>
      <c r="DG20" s="623"/>
      <c r="DH20" s="623">
        <f>'Карточка ИП'!DH18:DJ18</f>
        <v>0</v>
      </c>
      <c r="DI20" s="623"/>
      <c r="DJ20" s="623"/>
      <c r="DK20" s="623">
        <f>'Карточка ИП'!DK18:DM18</f>
        <v>0</v>
      </c>
      <c r="DL20" s="623"/>
      <c r="DM20" s="623"/>
      <c r="DN20" s="623">
        <f>'Карточка ИП'!DN18:DP18</f>
        <v>0</v>
      </c>
      <c r="DO20" s="623"/>
      <c r="DP20" s="623"/>
    </row>
    <row r="21" spans="1:120" s="33" customFormat="1" ht="3.75" customHeight="1" x14ac:dyDescent="0.2">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row>
    <row r="22" spans="1:120" s="33" customFormat="1" ht="17.25" customHeight="1" x14ac:dyDescent="0.2">
      <c r="A22" s="623">
        <f>'Карточка ИП'!A20:C20</f>
        <v>0</v>
      </c>
      <c r="B22" s="623"/>
      <c r="C22" s="623"/>
      <c r="D22" s="623">
        <f>'Карточка ИП'!D20:F20</f>
        <v>0</v>
      </c>
      <c r="E22" s="623"/>
      <c r="F22" s="623"/>
      <c r="G22" s="623">
        <f>'Карточка ИП'!G20:I20</f>
        <v>0</v>
      </c>
      <c r="H22" s="623"/>
      <c r="I22" s="623"/>
      <c r="J22" s="623">
        <f>'Карточка ИП'!J20:L20</f>
        <v>0</v>
      </c>
      <c r="K22" s="623"/>
      <c r="L22" s="623"/>
      <c r="M22" s="623">
        <f>'Карточка ИП'!M20:O20</f>
        <v>0</v>
      </c>
      <c r="N22" s="623"/>
      <c r="O22" s="623"/>
      <c r="P22" s="623">
        <f>'Карточка ИП'!P20:R20</f>
        <v>0</v>
      </c>
      <c r="Q22" s="623"/>
      <c r="R22" s="623"/>
      <c r="S22" s="623">
        <f>'Карточка ИП'!S20:U20</f>
        <v>0</v>
      </c>
      <c r="T22" s="623"/>
      <c r="U22" s="623"/>
      <c r="V22" s="623">
        <f>'Карточка ИП'!V20:X20</f>
        <v>0</v>
      </c>
      <c r="W22" s="623"/>
      <c r="X22" s="623"/>
      <c r="Y22" s="623">
        <f>'Карточка ИП'!Y20:AA20</f>
        <v>0</v>
      </c>
      <c r="Z22" s="623"/>
      <c r="AA22" s="623"/>
      <c r="AB22" s="623">
        <f>'Карточка ИП'!AB20:AD20</f>
        <v>0</v>
      </c>
      <c r="AC22" s="623"/>
      <c r="AD22" s="623"/>
      <c r="AE22" s="623">
        <f>'Карточка ИП'!AE20:AG20</f>
        <v>0</v>
      </c>
      <c r="AF22" s="623"/>
      <c r="AG22" s="623"/>
      <c r="AH22" s="623">
        <f>'Карточка ИП'!AH20:AJ20</f>
        <v>0</v>
      </c>
      <c r="AI22" s="623"/>
      <c r="AJ22" s="623"/>
      <c r="AK22" s="623">
        <f>'Карточка ИП'!AK20:AM20</f>
        <v>0</v>
      </c>
      <c r="AL22" s="623"/>
      <c r="AM22" s="623"/>
      <c r="AN22" s="623">
        <f>'Карточка ИП'!AN20:AP20</f>
        <v>0</v>
      </c>
      <c r="AO22" s="623"/>
      <c r="AP22" s="623"/>
      <c r="AQ22" s="623">
        <f>'Карточка ИП'!AQ20:AS20</f>
        <v>0</v>
      </c>
      <c r="AR22" s="623"/>
      <c r="AS22" s="623"/>
      <c r="AT22" s="623">
        <f>'Карточка ИП'!AT20:AV20</f>
        <v>0</v>
      </c>
      <c r="AU22" s="623"/>
      <c r="AV22" s="623"/>
      <c r="AW22" s="623">
        <f>'Карточка ИП'!AW20:AY20</f>
        <v>0</v>
      </c>
      <c r="AX22" s="623"/>
      <c r="AY22" s="623"/>
      <c r="AZ22" s="623">
        <f>'Карточка ИП'!AZ20:BB20</f>
        <v>0</v>
      </c>
      <c r="BA22" s="623"/>
      <c r="BB22" s="623"/>
      <c r="BC22" s="623">
        <f>'Карточка ИП'!BC20:BE20</f>
        <v>0</v>
      </c>
      <c r="BD22" s="623"/>
      <c r="BE22" s="623"/>
      <c r="BF22" s="623">
        <f>'Карточка ИП'!BF20:BH20</f>
        <v>0</v>
      </c>
      <c r="BG22" s="623"/>
      <c r="BH22" s="623"/>
      <c r="BI22" s="623">
        <f>'Карточка ИП'!BI20:BK20</f>
        <v>0</v>
      </c>
      <c r="BJ22" s="623"/>
      <c r="BK22" s="623"/>
      <c r="BL22" s="623">
        <f>'Карточка ИП'!BL20:BN20</f>
        <v>0</v>
      </c>
      <c r="BM22" s="623"/>
      <c r="BN22" s="623"/>
      <c r="BO22" s="623">
        <f>'Карточка ИП'!BO20:BQ20</f>
        <v>0</v>
      </c>
      <c r="BP22" s="623"/>
      <c r="BQ22" s="623"/>
      <c r="BR22" s="623">
        <f>'Карточка ИП'!BR20:BT20</f>
        <v>0</v>
      </c>
      <c r="BS22" s="623"/>
      <c r="BT22" s="623"/>
      <c r="BU22" s="623">
        <f>'Карточка ИП'!BU20:BW20</f>
        <v>0</v>
      </c>
      <c r="BV22" s="623"/>
      <c r="BW22" s="623"/>
      <c r="BX22" s="623">
        <f>'Карточка ИП'!BX20:BZ20</f>
        <v>0</v>
      </c>
      <c r="BY22" s="623"/>
      <c r="BZ22" s="623"/>
      <c r="CA22" s="623">
        <f>'Карточка ИП'!CA20:CC20</f>
        <v>0</v>
      </c>
      <c r="CB22" s="623"/>
      <c r="CC22" s="623"/>
      <c r="CD22" s="623">
        <f>'Карточка ИП'!CD20:CF20</f>
        <v>0</v>
      </c>
      <c r="CE22" s="623"/>
      <c r="CF22" s="623"/>
      <c r="CG22" s="623">
        <f>'Карточка ИП'!CG20:CI20</f>
        <v>0</v>
      </c>
      <c r="CH22" s="623"/>
      <c r="CI22" s="623"/>
      <c r="CJ22" s="623">
        <f>'Карточка ИП'!CJ20:CL20</f>
        <v>0</v>
      </c>
      <c r="CK22" s="623"/>
      <c r="CL22" s="623"/>
      <c r="CM22" s="623">
        <f>'Карточка ИП'!CM20:CO20</f>
        <v>0</v>
      </c>
      <c r="CN22" s="623"/>
      <c r="CO22" s="623"/>
      <c r="CP22" s="623">
        <f>'Карточка ИП'!CP20:CR20</f>
        <v>0</v>
      </c>
      <c r="CQ22" s="623"/>
      <c r="CR22" s="623"/>
      <c r="CS22" s="623">
        <f>'Карточка ИП'!CS20:CU20</f>
        <v>0</v>
      </c>
      <c r="CT22" s="623"/>
      <c r="CU22" s="623"/>
      <c r="CV22" s="623">
        <f>'Карточка ИП'!CV20:CX20</f>
        <v>0</v>
      </c>
      <c r="CW22" s="623"/>
      <c r="CX22" s="623"/>
      <c r="CY22" s="623">
        <f>'Карточка ИП'!CY20:DA20</f>
        <v>0</v>
      </c>
      <c r="CZ22" s="623"/>
      <c r="DA22" s="623"/>
      <c r="DB22" s="623">
        <f>'Карточка ИП'!DB20:DD20</f>
        <v>0</v>
      </c>
      <c r="DC22" s="623"/>
      <c r="DD22" s="623"/>
      <c r="DE22" s="623">
        <f>'Карточка ИП'!DE20:DG20</f>
        <v>0</v>
      </c>
      <c r="DF22" s="623"/>
      <c r="DG22" s="623"/>
      <c r="DH22" s="623">
        <f>'Карточка ИП'!DH20:DJ20</f>
        <v>0</v>
      </c>
      <c r="DI22" s="623"/>
      <c r="DJ22" s="623"/>
      <c r="DK22" s="623">
        <f>'Карточка ИП'!DK20:DM20</f>
        <v>0</v>
      </c>
      <c r="DL22" s="623"/>
      <c r="DM22" s="623"/>
      <c r="DN22" s="623">
        <f>'Карточка ИП'!DN20:DP20</f>
        <v>0</v>
      </c>
      <c r="DO22" s="623"/>
      <c r="DP22" s="623"/>
    </row>
    <row r="23" spans="1:120" s="1" customFormat="1" ht="15" customHeight="1" x14ac:dyDescent="0.2">
      <c r="A23" s="642" t="s">
        <v>80</v>
      </c>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AN23" s="642"/>
      <c r="AO23" s="642"/>
      <c r="AP23" s="642"/>
      <c r="AQ23" s="642"/>
      <c r="AR23" s="642"/>
      <c r="AS23" s="642"/>
      <c r="AT23" s="642"/>
      <c r="AU23" s="642"/>
      <c r="AV23" s="642"/>
      <c r="AW23" s="642"/>
      <c r="AX23" s="642"/>
      <c r="AY23" s="642"/>
      <c r="AZ23" s="642"/>
      <c r="BA23" s="642"/>
      <c r="BB23" s="642"/>
      <c r="BC23" s="642"/>
      <c r="BD23" s="642"/>
      <c r="BE23" s="642"/>
      <c r="BF23" s="642"/>
      <c r="BG23" s="642"/>
      <c r="BH23" s="642"/>
      <c r="BI23" s="642"/>
      <c r="BJ23" s="642"/>
      <c r="BK23" s="642"/>
      <c r="BL23" s="642"/>
      <c r="BM23" s="642"/>
      <c r="BN23" s="642"/>
      <c r="BO23" s="642"/>
      <c r="BP23" s="642"/>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2"/>
      <c r="CS23" s="642"/>
      <c r="CT23" s="642"/>
      <c r="CU23" s="642"/>
      <c r="CV23" s="642"/>
      <c r="CW23" s="642"/>
      <c r="CX23" s="642"/>
      <c r="CY23" s="642"/>
      <c r="CZ23" s="642"/>
      <c r="DA23" s="642"/>
      <c r="DB23" s="642"/>
      <c r="DC23" s="642"/>
      <c r="DD23" s="642"/>
      <c r="DE23" s="642"/>
      <c r="DF23" s="642"/>
      <c r="DG23" s="642"/>
      <c r="DH23" s="642"/>
      <c r="DI23" s="642"/>
      <c r="DJ23" s="642"/>
      <c r="DK23" s="642"/>
      <c r="DL23" s="642"/>
      <c r="DM23" s="642"/>
      <c r="DN23" s="642"/>
      <c r="DO23" s="642"/>
      <c r="DP23" s="642"/>
    </row>
    <row r="24" spans="1:120" s="1" customFormat="1" ht="7.5" customHeight="1" x14ac:dyDescent="0.2"/>
    <row r="25" spans="1:120" s="1" customFormat="1" ht="17.25" customHeight="1" x14ac:dyDescent="0.2">
      <c r="V25" s="643" t="s">
        <v>81</v>
      </c>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I25" s="618">
        <f>'Карточка ИП'!CS11</f>
        <v>1</v>
      </c>
      <c r="CJ25" s="618"/>
      <c r="CK25" s="618"/>
      <c r="CL25" s="618">
        <f>'Карточка ИП'!CV11</f>
        <v>2</v>
      </c>
      <c r="CM25" s="618"/>
      <c r="CN25" s="618"/>
      <c r="CO25" s="638" t="s">
        <v>82</v>
      </c>
      <c r="CP25" s="638"/>
      <c r="CQ25" s="638"/>
      <c r="CR25" s="618">
        <f>'Карточка ИП'!DB11</f>
        <v>3</v>
      </c>
      <c r="CS25" s="618"/>
      <c r="CT25" s="618"/>
      <c r="CU25" s="618">
        <f>'Карточка ИП'!DE11</f>
        <v>4</v>
      </c>
      <c r="CV25" s="618"/>
      <c r="CW25" s="618"/>
      <c r="CX25" s="638" t="s">
        <v>82</v>
      </c>
      <c r="CY25" s="638"/>
      <c r="CZ25" s="638"/>
      <c r="DA25" s="618">
        <f>'Карточка ИП'!DK11</f>
        <v>5</v>
      </c>
      <c r="DB25" s="618"/>
      <c r="DC25" s="618"/>
      <c r="DD25" s="618">
        <f>'Карточка ИП'!DN11</f>
        <v>6</v>
      </c>
      <c r="DE25" s="618"/>
      <c r="DF25" s="618"/>
    </row>
    <row r="26" spans="1:120" ht="6" customHeight="1" x14ac:dyDescent="0.2"/>
    <row r="27" spans="1:120" ht="17.25" customHeight="1" x14ac:dyDescent="0.2">
      <c r="AK27" s="17" t="s">
        <v>83</v>
      </c>
      <c r="AM27" s="615" t="str">
        <f>Тлф1</f>
        <v>4</v>
      </c>
      <c r="AN27" s="616"/>
      <c r="AO27" s="617"/>
      <c r="AP27" s="615" t="str">
        <f>Тлф2</f>
        <v>9</v>
      </c>
      <c r="AQ27" s="616"/>
      <c r="AR27" s="617"/>
      <c r="AS27" s="615" t="str">
        <f>Тлф3</f>
        <v>5</v>
      </c>
      <c r="AT27" s="616"/>
      <c r="AU27" s="617"/>
      <c r="AV27" s="615" t="str">
        <f>Тлф4</f>
        <v>5</v>
      </c>
      <c r="AW27" s="616"/>
      <c r="AX27" s="617"/>
      <c r="AY27" s="615" t="str">
        <f>Тлф5</f>
        <v>0</v>
      </c>
      <c r="AZ27" s="616"/>
      <c r="BA27" s="617"/>
      <c r="BB27" s="615" t="str">
        <f>Тлф6</f>
        <v>2</v>
      </c>
      <c r="BC27" s="616"/>
      <c r="BD27" s="617"/>
      <c r="BE27" s="615" t="str">
        <f>Тлф7</f>
        <v>4</v>
      </c>
      <c r="BF27" s="616"/>
      <c r="BG27" s="617"/>
      <c r="BH27" s="615" t="str">
        <f>Тлф8</f>
        <v>8</v>
      </c>
      <c r="BI27" s="616"/>
      <c r="BJ27" s="617"/>
      <c r="BK27" s="615" t="str">
        <f>Тлф9</f>
        <v>9</v>
      </c>
      <c r="BL27" s="616"/>
      <c r="BM27" s="617"/>
      <c r="BN27" s="615" t="str">
        <f>Тлф10</f>
        <v>6</v>
      </c>
      <c r="BO27" s="616"/>
      <c r="BP27" s="617"/>
      <c r="BQ27" s="615"/>
      <c r="BR27" s="616"/>
      <c r="BS27" s="617"/>
      <c r="BT27" s="615"/>
      <c r="BU27" s="616"/>
      <c r="BV27" s="617"/>
      <c r="BW27" s="615"/>
      <c r="BX27" s="616"/>
      <c r="BY27" s="617"/>
      <c r="BZ27" s="615"/>
      <c r="CA27" s="616"/>
      <c r="CB27" s="617"/>
      <c r="CC27" s="615"/>
      <c r="CD27" s="616"/>
      <c r="CE27" s="617"/>
      <c r="CF27" s="615"/>
      <c r="CG27" s="616"/>
      <c r="CH27" s="617"/>
      <c r="CI27" s="615"/>
      <c r="CJ27" s="616"/>
      <c r="CK27" s="617"/>
      <c r="CL27" s="615"/>
      <c r="CM27" s="616"/>
      <c r="CN27" s="617"/>
      <c r="CO27" s="615"/>
      <c r="CP27" s="616"/>
      <c r="CQ27" s="617"/>
      <c r="CR27" s="615"/>
      <c r="CS27" s="616"/>
      <c r="CT27" s="617"/>
    </row>
    <row r="28" spans="1:120" ht="6.75" customHeight="1" x14ac:dyDescent="0.2"/>
    <row r="29" spans="1:120" ht="17.25" customHeight="1" x14ac:dyDescent="0.2">
      <c r="A29" s="18" t="s">
        <v>84</v>
      </c>
      <c r="E29" s="580" t="s">
        <v>73</v>
      </c>
      <c r="F29" s="580"/>
      <c r="G29" s="580"/>
      <c r="H29" s="580" t="s">
        <v>73</v>
      </c>
      <c r="I29" s="580"/>
      <c r="J29" s="580"/>
      <c r="K29" s="580" t="s">
        <v>142</v>
      </c>
      <c r="L29" s="580"/>
      <c r="M29" s="580"/>
      <c r="O29" s="18" t="s">
        <v>85</v>
      </c>
      <c r="CV29" s="17" t="s">
        <v>86</v>
      </c>
      <c r="CY29" s="580"/>
      <c r="CZ29" s="580"/>
      <c r="DA29" s="580"/>
      <c r="DB29" s="580"/>
      <c r="DC29" s="580"/>
      <c r="DD29" s="580"/>
      <c r="DE29" s="580"/>
      <c r="DF29" s="580"/>
      <c r="DG29" s="580"/>
      <c r="DI29" s="18" t="s">
        <v>87</v>
      </c>
    </row>
    <row r="30" spans="1:120" ht="18"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row>
    <row r="31" spans="1:120" ht="13.5" customHeight="1" x14ac:dyDescent="0.2">
      <c r="A31" s="621" t="s">
        <v>88</v>
      </c>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2"/>
      <c r="BJ31" s="627" t="s">
        <v>89</v>
      </c>
      <c r="BK31" s="621"/>
      <c r="BL31" s="621"/>
      <c r="BM31" s="621"/>
      <c r="BN31" s="621"/>
      <c r="BO31" s="621"/>
      <c r="BP31" s="621"/>
      <c r="BQ31" s="621"/>
      <c r="BR31" s="621"/>
      <c r="BS31" s="621"/>
      <c r="BT31" s="621"/>
      <c r="BU31" s="621"/>
      <c r="BV31" s="621"/>
      <c r="BW31" s="621"/>
      <c r="BX31" s="621"/>
      <c r="BY31" s="621"/>
      <c r="BZ31" s="621"/>
      <c r="CA31" s="621"/>
      <c r="CB31" s="621"/>
      <c r="CC31" s="621"/>
      <c r="CD31" s="621"/>
      <c r="CE31" s="621"/>
      <c r="CF31" s="621"/>
      <c r="CG31" s="621"/>
      <c r="CH31" s="621"/>
      <c r="CI31" s="621"/>
      <c r="CJ31" s="621"/>
      <c r="CK31" s="621"/>
      <c r="CL31" s="621"/>
      <c r="CM31" s="621"/>
      <c r="CN31" s="621"/>
      <c r="CO31" s="621"/>
      <c r="CP31" s="621"/>
      <c r="CQ31" s="621"/>
      <c r="CR31" s="621"/>
      <c r="CS31" s="621"/>
      <c r="CT31" s="621"/>
      <c r="CU31" s="621"/>
      <c r="CV31" s="621"/>
      <c r="CW31" s="621"/>
      <c r="CX31" s="621"/>
      <c r="CY31" s="621"/>
      <c r="CZ31" s="621"/>
      <c r="DA31" s="621"/>
      <c r="DB31" s="621"/>
      <c r="DC31" s="621"/>
      <c r="DD31" s="621"/>
      <c r="DE31" s="621"/>
      <c r="DF31" s="621"/>
      <c r="DG31" s="621"/>
      <c r="DH31" s="621"/>
      <c r="DI31" s="621"/>
      <c r="DJ31" s="621"/>
      <c r="DK31" s="621"/>
      <c r="DL31" s="621"/>
      <c r="DM31" s="621"/>
      <c r="DN31" s="621"/>
      <c r="DO31" s="621"/>
      <c r="DP31" s="621"/>
    </row>
    <row r="32" spans="1:120" x14ac:dyDescent="0.2">
      <c r="A32" s="613" t="s">
        <v>90</v>
      </c>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4"/>
      <c r="BJ32" s="624" t="s">
        <v>91</v>
      </c>
      <c r="BK32" s="625"/>
      <c r="BL32" s="625"/>
      <c r="BM32" s="625"/>
      <c r="BN32" s="625"/>
      <c r="BO32" s="625"/>
      <c r="BP32" s="625"/>
      <c r="BQ32" s="625"/>
      <c r="BR32" s="625"/>
      <c r="BS32" s="625"/>
      <c r="BT32" s="625"/>
      <c r="BU32" s="625"/>
      <c r="BV32" s="625"/>
      <c r="BW32" s="625"/>
      <c r="BX32" s="625"/>
      <c r="BY32" s="625"/>
      <c r="BZ32" s="625"/>
      <c r="CA32" s="625"/>
      <c r="CB32" s="625"/>
      <c r="CC32" s="625"/>
      <c r="CD32" s="625"/>
      <c r="CE32" s="625"/>
      <c r="CF32" s="625"/>
      <c r="CG32" s="625"/>
      <c r="CH32" s="625"/>
      <c r="CI32" s="625"/>
      <c r="CJ32" s="625"/>
      <c r="CK32" s="625"/>
      <c r="CL32" s="625"/>
      <c r="CM32" s="625"/>
      <c r="CN32" s="625"/>
      <c r="CO32" s="625"/>
      <c r="CP32" s="625"/>
      <c r="CQ32" s="625"/>
      <c r="CR32" s="625"/>
      <c r="CS32" s="625"/>
      <c r="CT32" s="625"/>
      <c r="CU32" s="625"/>
      <c r="CV32" s="625"/>
      <c r="CW32" s="625"/>
      <c r="CX32" s="625"/>
      <c r="CY32" s="625"/>
      <c r="CZ32" s="625"/>
      <c r="DA32" s="625"/>
      <c r="DB32" s="625"/>
      <c r="DC32" s="625"/>
      <c r="DD32" s="625"/>
      <c r="DE32" s="625"/>
      <c r="DF32" s="625"/>
      <c r="DG32" s="625"/>
      <c r="DH32" s="625"/>
      <c r="DI32" s="625"/>
      <c r="DJ32" s="625"/>
      <c r="DK32" s="625"/>
      <c r="DL32" s="625"/>
      <c r="DM32" s="625"/>
      <c r="DN32" s="625"/>
      <c r="DO32" s="625"/>
      <c r="DP32" s="625"/>
    </row>
    <row r="33" spans="1:120" ht="3.75" customHeight="1" x14ac:dyDescent="0.2">
      <c r="BC33" s="7"/>
      <c r="BD33" s="7"/>
      <c r="BE33" s="7"/>
      <c r="BF33" s="7"/>
      <c r="BG33" s="7"/>
      <c r="BH33" s="7"/>
      <c r="BI33" s="8"/>
      <c r="BJ33" s="7"/>
      <c r="BK33" s="7"/>
      <c r="BL33" s="7"/>
      <c r="BM33" s="7"/>
      <c r="BN33" s="7"/>
      <c r="BO33" s="7"/>
      <c r="BP33" s="7"/>
      <c r="BQ33" s="7"/>
      <c r="BR33" s="7"/>
      <c r="BS33" s="7"/>
      <c r="BT33" s="7"/>
      <c r="BU33" s="7"/>
      <c r="BV33" s="7"/>
      <c r="BW33" s="7"/>
      <c r="BX33" s="7"/>
    </row>
    <row r="34" spans="1:120" ht="3.75" customHeight="1" x14ac:dyDescent="0.2">
      <c r="Q34" s="619" t="s">
        <v>92</v>
      </c>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8"/>
      <c r="BJ34" s="7"/>
      <c r="BK34" s="626" t="s">
        <v>129</v>
      </c>
      <c r="BL34" s="626"/>
      <c r="BM34" s="626"/>
      <c r="BN34" s="626"/>
      <c r="BO34" s="626"/>
      <c r="BP34" s="626"/>
      <c r="BQ34" s="626"/>
      <c r="BR34" s="626"/>
      <c r="BS34" s="626"/>
      <c r="BT34" s="626"/>
      <c r="BU34" s="626"/>
      <c r="BV34" s="626"/>
      <c r="BW34" s="626"/>
      <c r="BX34" s="626"/>
      <c r="BY34" s="626"/>
      <c r="BZ34" s="626"/>
      <c r="CA34" s="626"/>
      <c r="CB34" s="626"/>
      <c r="CC34" s="626"/>
      <c r="CD34" s="626"/>
      <c r="CE34" s="626"/>
      <c r="CF34" s="626"/>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H34" s="584"/>
      <c r="DI34" s="584"/>
      <c r="DJ34" s="584"/>
      <c r="DK34" s="584"/>
      <c r="DL34" s="584"/>
      <c r="DM34" s="584"/>
    </row>
    <row r="35" spans="1:120" ht="13.5" customHeight="1" x14ac:dyDescent="0.2">
      <c r="M35" s="593" t="s">
        <v>74</v>
      </c>
      <c r="N35" s="594"/>
      <c r="O35" s="595"/>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19"/>
      <c r="AY35" s="619"/>
      <c r="AZ35" s="619"/>
      <c r="BA35" s="619"/>
      <c r="BB35" s="619"/>
      <c r="BC35" s="619"/>
      <c r="BD35" s="619"/>
      <c r="BE35" s="619"/>
      <c r="BF35" s="619"/>
      <c r="BG35" s="619"/>
      <c r="BH35" s="619"/>
      <c r="BI35" s="8"/>
      <c r="BJ35" s="7"/>
      <c r="BK35" s="626"/>
      <c r="BL35" s="626"/>
      <c r="BM35" s="626"/>
      <c r="BN35" s="626"/>
      <c r="BO35" s="626"/>
      <c r="BP35" s="626"/>
      <c r="BQ35" s="626"/>
      <c r="BR35" s="626"/>
      <c r="BS35" s="626"/>
      <c r="BT35" s="626"/>
      <c r="BU35" s="626"/>
      <c r="BV35" s="626"/>
      <c r="BW35" s="626"/>
      <c r="BX35" s="626"/>
      <c r="BY35" s="626"/>
      <c r="BZ35" s="626"/>
      <c r="CA35" s="626"/>
      <c r="CB35" s="626"/>
      <c r="CC35" s="626"/>
      <c r="CD35" s="626"/>
      <c r="CE35" s="626"/>
      <c r="CF35" s="626"/>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H35" s="585"/>
      <c r="DI35" s="585"/>
      <c r="DJ35" s="585"/>
      <c r="DK35" s="585"/>
      <c r="DL35" s="585"/>
      <c r="DM35" s="585"/>
    </row>
    <row r="36" spans="1:120" ht="3.75" customHeight="1" x14ac:dyDescent="0.2">
      <c r="M36" s="596"/>
      <c r="N36" s="597"/>
      <c r="O36" s="598"/>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19"/>
      <c r="BG36" s="619"/>
      <c r="BH36" s="619"/>
      <c r="BI36" s="8"/>
      <c r="BJ36" s="7"/>
      <c r="BK36" s="7"/>
      <c r="BL36" s="7"/>
      <c r="BM36" s="7"/>
      <c r="BN36" s="7"/>
      <c r="BO36" s="7"/>
      <c r="BP36" s="7"/>
      <c r="BQ36" s="7"/>
      <c r="BR36" s="7"/>
      <c r="BS36" s="7"/>
      <c r="BT36" s="7"/>
      <c r="BU36" s="7"/>
      <c r="BV36" s="7"/>
      <c r="BW36" s="7"/>
      <c r="BX36" s="7"/>
    </row>
    <row r="37" spans="1:120" ht="4.5" customHeight="1" x14ac:dyDescent="0.2">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8"/>
      <c r="BJ37" s="7"/>
      <c r="BK37" s="7"/>
      <c r="BL37" s="7"/>
      <c r="BM37" s="7"/>
      <c r="BN37" s="7"/>
      <c r="BO37" s="7"/>
      <c r="BP37" s="7"/>
      <c r="BQ37" s="7"/>
      <c r="BR37" s="7"/>
      <c r="BS37" s="7"/>
      <c r="BT37" s="7"/>
      <c r="BU37" s="7"/>
      <c r="BV37" s="7"/>
      <c r="BW37" s="7"/>
    </row>
    <row r="38" spans="1:120" ht="17.25" customHeight="1" x14ac:dyDescent="0.2">
      <c r="A38" s="618"/>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34"/>
      <c r="BJ38" s="7"/>
      <c r="BK38" s="7"/>
      <c r="BL38" s="7"/>
      <c r="BN38" s="19" t="s">
        <v>93</v>
      </c>
      <c r="BO38" s="7"/>
      <c r="BP38" s="7"/>
      <c r="BQ38" s="7"/>
      <c r="BR38" s="7"/>
      <c r="BS38" s="7"/>
      <c r="BT38" s="7"/>
      <c r="BU38" s="7"/>
      <c r="BV38" s="7"/>
      <c r="BX38" s="580"/>
      <c r="BY38" s="580"/>
      <c r="BZ38" s="580"/>
      <c r="CA38" s="580"/>
      <c r="CB38" s="580"/>
      <c r="CC38" s="580"/>
      <c r="CD38" s="580"/>
      <c r="CE38" s="580"/>
      <c r="CF38" s="580"/>
      <c r="CP38" s="18" t="s">
        <v>85</v>
      </c>
    </row>
    <row r="39" spans="1:120" ht="3"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6"/>
      <c r="BD39" s="36"/>
      <c r="BE39" s="36"/>
      <c r="BF39" s="36"/>
      <c r="BG39" s="36"/>
      <c r="BH39" s="36"/>
      <c r="BI39" s="34"/>
      <c r="BJ39" s="7"/>
      <c r="BK39" s="7"/>
      <c r="BL39" s="7"/>
      <c r="BM39" s="7"/>
      <c r="BN39" s="7"/>
      <c r="BO39" s="7"/>
      <c r="BP39" s="7"/>
      <c r="BQ39" s="7"/>
      <c r="BR39" s="7"/>
      <c r="BS39" s="7"/>
      <c r="BT39" s="7"/>
      <c r="BU39" s="7"/>
      <c r="BV39" s="7"/>
      <c r="BW39" s="7"/>
      <c r="BX39" s="7"/>
    </row>
    <row r="40" spans="1:120" ht="12" customHeight="1" x14ac:dyDescent="0.2">
      <c r="A40" s="606"/>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34"/>
      <c r="BJ40" s="640" t="s">
        <v>86</v>
      </c>
      <c r="BK40" s="641"/>
      <c r="BL40" s="641"/>
      <c r="BM40" s="641"/>
      <c r="BN40" s="641"/>
      <c r="BO40" s="641"/>
      <c r="BP40" s="641"/>
      <c r="BQ40" s="641"/>
      <c r="BR40" s="641"/>
      <c r="BS40" s="641"/>
      <c r="BT40" s="641"/>
      <c r="BU40" s="641"/>
      <c r="BV40" s="641"/>
      <c r="BW40" s="641"/>
      <c r="BX40" s="641"/>
      <c r="BY40" s="641"/>
      <c r="BZ40" s="641"/>
      <c r="CA40" s="641"/>
      <c r="CB40" s="641"/>
      <c r="CC40" s="641"/>
      <c r="CD40" s="641"/>
      <c r="CE40" s="641"/>
      <c r="CF40" s="641"/>
      <c r="CG40" s="641"/>
      <c r="CH40" s="641"/>
      <c r="CI40" s="641"/>
      <c r="CJ40" s="641"/>
      <c r="CK40" s="641"/>
      <c r="CL40" s="20"/>
      <c r="CM40" s="20"/>
      <c r="CN40" s="20"/>
    </row>
    <row r="41" spans="1:120" ht="5.25" customHeight="1" x14ac:dyDescent="0.2">
      <c r="A41" s="607"/>
      <c r="B41" s="607"/>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34"/>
      <c r="BJ41" s="640"/>
      <c r="BK41" s="641"/>
      <c r="BL41" s="641"/>
      <c r="BM41" s="641"/>
      <c r="BN41" s="641"/>
      <c r="BO41" s="641"/>
      <c r="BP41" s="641"/>
      <c r="BQ41" s="641"/>
      <c r="BR41" s="641"/>
      <c r="BS41" s="641"/>
      <c r="BT41" s="641"/>
      <c r="BU41" s="641"/>
      <c r="BV41" s="641"/>
      <c r="BW41" s="641"/>
      <c r="BX41" s="641"/>
      <c r="BY41" s="641"/>
      <c r="BZ41" s="641"/>
      <c r="CA41" s="641"/>
      <c r="CB41" s="641"/>
      <c r="CC41" s="641"/>
      <c r="CD41" s="641"/>
      <c r="CE41" s="641"/>
      <c r="CF41" s="641"/>
      <c r="CG41" s="641"/>
      <c r="CH41" s="641"/>
      <c r="CI41" s="641"/>
      <c r="CJ41" s="641"/>
      <c r="CK41" s="641"/>
      <c r="CL41" s="20"/>
      <c r="CM41" s="20"/>
      <c r="CN41" s="20"/>
      <c r="CQ41" s="584"/>
      <c r="CR41" s="584"/>
      <c r="CS41" s="584"/>
      <c r="CT41" s="584"/>
      <c r="CU41" s="584"/>
      <c r="CV41" s="584"/>
      <c r="CW41" s="584"/>
      <c r="CX41" s="584"/>
      <c r="CY41" s="584"/>
      <c r="DE41" s="611" t="s">
        <v>87</v>
      </c>
      <c r="DF41" s="611"/>
      <c r="DG41" s="611"/>
      <c r="DH41" s="611"/>
      <c r="DI41" s="611"/>
      <c r="DJ41" s="611"/>
      <c r="DK41" s="611"/>
      <c r="DL41" s="611"/>
      <c r="DM41" s="611"/>
      <c r="DN41" s="611"/>
      <c r="DO41" s="611"/>
      <c r="DP41" s="611"/>
    </row>
    <row r="42" spans="1:120" ht="3"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6"/>
      <c r="BD42" s="36"/>
      <c r="BE42" s="36"/>
      <c r="BF42" s="36"/>
      <c r="BG42" s="36"/>
      <c r="BH42" s="36"/>
      <c r="BI42" s="34"/>
      <c r="BJ42" s="640"/>
      <c r="BK42" s="641"/>
      <c r="BL42" s="641"/>
      <c r="BM42" s="641"/>
      <c r="BN42" s="641"/>
      <c r="BO42" s="641"/>
      <c r="BP42" s="641"/>
      <c r="BQ42" s="641"/>
      <c r="BR42" s="641"/>
      <c r="BS42" s="641"/>
      <c r="BT42" s="641"/>
      <c r="BU42" s="641"/>
      <c r="BV42" s="641"/>
      <c r="BW42" s="641"/>
      <c r="BX42" s="641"/>
      <c r="BY42" s="641"/>
      <c r="BZ42" s="641"/>
      <c r="CA42" s="641"/>
      <c r="CB42" s="641"/>
      <c r="CC42" s="641"/>
      <c r="CD42" s="641"/>
      <c r="CE42" s="641"/>
      <c r="CF42" s="641"/>
      <c r="CG42" s="641"/>
      <c r="CH42" s="641"/>
      <c r="CI42" s="641"/>
      <c r="CJ42" s="641"/>
      <c r="CK42" s="641"/>
      <c r="CL42" s="20"/>
      <c r="CM42" s="20"/>
      <c r="CN42" s="20"/>
      <c r="CQ42" s="612"/>
      <c r="CR42" s="612"/>
      <c r="CS42" s="612"/>
      <c r="CT42" s="612"/>
      <c r="CU42" s="612"/>
      <c r="CV42" s="612"/>
      <c r="CW42" s="612"/>
      <c r="CX42" s="612"/>
      <c r="CY42" s="612"/>
      <c r="DE42" s="611"/>
      <c r="DF42" s="611"/>
      <c r="DG42" s="611"/>
      <c r="DH42" s="611"/>
      <c r="DI42" s="611"/>
      <c r="DJ42" s="611"/>
      <c r="DK42" s="611"/>
      <c r="DL42" s="611"/>
      <c r="DM42" s="611"/>
      <c r="DN42" s="611"/>
      <c r="DO42" s="611"/>
      <c r="DP42" s="611"/>
    </row>
    <row r="43" spans="1:120" ht="9.75" customHeight="1" x14ac:dyDescent="0.2">
      <c r="A43" s="606"/>
      <c r="B43" s="606"/>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c r="BH43" s="606"/>
      <c r="BI43" s="34"/>
      <c r="BJ43" s="640"/>
      <c r="BK43" s="641"/>
      <c r="BL43" s="641"/>
      <c r="BM43" s="641"/>
      <c r="BN43" s="641"/>
      <c r="BO43" s="641"/>
      <c r="BP43" s="641"/>
      <c r="BQ43" s="641"/>
      <c r="BR43" s="641"/>
      <c r="BS43" s="641"/>
      <c r="BT43" s="641"/>
      <c r="BU43" s="641"/>
      <c r="BV43" s="641"/>
      <c r="BW43" s="641"/>
      <c r="BX43" s="641"/>
      <c r="BY43" s="641"/>
      <c r="BZ43" s="641"/>
      <c r="CA43" s="641"/>
      <c r="CB43" s="641"/>
      <c r="CC43" s="641"/>
      <c r="CD43" s="641"/>
      <c r="CE43" s="641"/>
      <c r="CF43" s="641"/>
      <c r="CG43" s="641"/>
      <c r="CH43" s="641"/>
      <c r="CI43" s="641"/>
      <c r="CJ43" s="641"/>
      <c r="CK43" s="641"/>
      <c r="CL43" s="20"/>
      <c r="CM43" s="20"/>
      <c r="CN43" s="20"/>
      <c r="CQ43" s="585"/>
      <c r="CR43" s="585"/>
      <c r="CS43" s="585"/>
      <c r="CT43" s="585"/>
      <c r="CU43" s="585"/>
      <c r="CV43" s="585"/>
      <c r="CW43" s="585"/>
      <c r="CX43" s="585"/>
      <c r="CY43" s="585"/>
      <c r="DE43" s="611"/>
      <c r="DF43" s="611"/>
      <c r="DG43" s="611"/>
      <c r="DH43" s="611"/>
      <c r="DI43" s="611"/>
      <c r="DJ43" s="611"/>
      <c r="DK43" s="611"/>
      <c r="DL43" s="611"/>
      <c r="DM43" s="611"/>
      <c r="DN43" s="611"/>
      <c r="DO43" s="611"/>
      <c r="DP43" s="611"/>
    </row>
    <row r="44" spans="1:120" ht="8.25" customHeight="1" x14ac:dyDescent="0.2">
      <c r="A44" s="607"/>
      <c r="B44" s="607"/>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607"/>
      <c r="BG44" s="607"/>
      <c r="BH44" s="607"/>
      <c r="BI44" s="34"/>
      <c r="BJ44" s="640"/>
      <c r="BK44" s="641"/>
      <c r="BL44" s="641"/>
      <c r="BM44" s="641"/>
      <c r="BN44" s="641"/>
      <c r="BO44" s="641"/>
      <c r="BP44" s="641"/>
      <c r="BQ44" s="641"/>
      <c r="BR44" s="641"/>
      <c r="BS44" s="641"/>
      <c r="BT44" s="641"/>
      <c r="BU44" s="641"/>
      <c r="BV44" s="641"/>
      <c r="BW44" s="641"/>
      <c r="BX44" s="641"/>
      <c r="BY44" s="641"/>
      <c r="BZ44" s="641"/>
      <c r="CA44" s="641"/>
      <c r="CB44" s="641"/>
      <c r="CC44" s="641"/>
      <c r="CD44" s="641"/>
      <c r="CE44" s="641"/>
      <c r="CF44" s="641"/>
      <c r="CG44" s="641"/>
      <c r="CH44" s="641"/>
      <c r="CI44" s="641"/>
      <c r="CJ44" s="641"/>
      <c r="CK44" s="641"/>
      <c r="CL44" s="20"/>
      <c r="CM44" s="20"/>
      <c r="CN44" s="20"/>
    </row>
    <row r="45" spans="1:120" ht="8.25" customHeight="1" x14ac:dyDescent="0.2">
      <c r="A45" s="605" t="s">
        <v>94</v>
      </c>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5"/>
      <c r="BA45" s="605"/>
      <c r="BB45" s="605"/>
      <c r="BC45" s="605"/>
      <c r="BD45" s="605"/>
      <c r="BE45" s="605"/>
      <c r="BF45" s="605"/>
      <c r="BG45" s="605"/>
      <c r="BH45" s="605"/>
      <c r="BI45" s="8"/>
      <c r="BJ45" s="7"/>
      <c r="BK45" s="610" t="s">
        <v>95</v>
      </c>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row>
    <row r="46" spans="1:120" ht="9.75" customHeight="1" x14ac:dyDescent="0.2">
      <c r="A46" s="605"/>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8"/>
      <c r="BJ46" s="7"/>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M46" s="584"/>
      <c r="CN46" s="584"/>
      <c r="CO46" s="584"/>
      <c r="CP46" s="584"/>
      <c r="CQ46" s="584"/>
      <c r="CR46" s="584"/>
      <c r="CS46" s="599" t="s">
        <v>82</v>
      </c>
      <c r="CT46" s="599"/>
      <c r="CU46" s="599"/>
      <c r="CV46" s="584"/>
      <c r="CW46" s="584"/>
      <c r="CX46" s="584"/>
      <c r="CY46" s="584"/>
      <c r="CZ46" s="584"/>
      <c r="DA46" s="584"/>
      <c r="DB46" s="599" t="s">
        <v>82</v>
      </c>
      <c r="DC46" s="599"/>
      <c r="DD46" s="599"/>
      <c r="DE46" s="584"/>
      <c r="DF46" s="584"/>
      <c r="DG46" s="584"/>
      <c r="DH46" s="584"/>
      <c r="DI46" s="584"/>
      <c r="DJ46" s="584"/>
      <c r="DK46" s="584"/>
      <c r="DL46" s="584"/>
      <c r="DM46" s="584"/>
      <c r="DN46" s="584"/>
      <c r="DO46" s="584"/>
      <c r="DP46" s="584"/>
    </row>
    <row r="47" spans="1:120" ht="7.5" customHeight="1" x14ac:dyDescent="0.2">
      <c r="A47" s="584"/>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8"/>
      <c r="BJ47" s="7"/>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M47" s="585"/>
      <c r="CN47" s="585"/>
      <c r="CO47" s="585"/>
      <c r="CP47" s="585"/>
      <c r="CQ47" s="585"/>
      <c r="CR47" s="585"/>
      <c r="CS47" s="599"/>
      <c r="CT47" s="599"/>
      <c r="CU47" s="599"/>
      <c r="CV47" s="585"/>
      <c r="CW47" s="585"/>
      <c r="CX47" s="585"/>
      <c r="CY47" s="585"/>
      <c r="CZ47" s="585"/>
      <c r="DA47" s="585"/>
      <c r="DB47" s="599"/>
      <c r="DC47" s="599"/>
      <c r="DD47" s="599"/>
      <c r="DE47" s="585"/>
      <c r="DF47" s="585"/>
      <c r="DG47" s="585"/>
      <c r="DH47" s="585"/>
      <c r="DI47" s="585"/>
      <c r="DJ47" s="585"/>
      <c r="DK47" s="585"/>
      <c r="DL47" s="585"/>
      <c r="DM47" s="585"/>
      <c r="DN47" s="585"/>
      <c r="DO47" s="585"/>
      <c r="DP47" s="585"/>
    </row>
    <row r="48" spans="1:120" ht="10.5" customHeight="1" x14ac:dyDescent="0.2">
      <c r="A48" s="585"/>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8"/>
      <c r="BJ48" s="608" t="s">
        <v>96</v>
      </c>
      <c r="BK48" s="609"/>
      <c r="BL48" s="609"/>
      <c r="BM48" s="609"/>
      <c r="BN48" s="609"/>
      <c r="BO48" s="609"/>
      <c r="BP48" s="609"/>
      <c r="BQ48" s="609"/>
      <c r="BR48" s="609"/>
      <c r="BS48" s="609"/>
      <c r="BT48" s="609"/>
      <c r="BU48" s="609"/>
      <c r="BV48" s="609"/>
      <c r="BW48" s="609"/>
      <c r="BX48" s="609"/>
      <c r="BY48" s="609"/>
      <c r="BZ48" s="609"/>
      <c r="CA48" s="609"/>
      <c r="CB48" s="609"/>
      <c r="CC48" s="21"/>
      <c r="CD48" s="21"/>
      <c r="CE48" s="21"/>
      <c r="CF48" s="21"/>
      <c r="CG48" s="21"/>
      <c r="CH48" s="21"/>
      <c r="CI48" s="21"/>
      <c r="CJ48" s="21"/>
    </row>
    <row r="49" spans="1:120" ht="3" customHeight="1" x14ac:dyDescent="0.2">
      <c r="BC49" s="7"/>
      <c r="BD49" s="7"/>
      <c r="BE49" s="7"/>
      <c r="BF49" s="7"/>
      <c r="BG49" s="7"/>
      <c r="BH49" s="7"/>
      <c r="BI49" s="8"/>
      <c r="BJ49" s="608"/>
      <c r="BK49" s="609"/>
      <c r="BL49" s="609"/>
      <c r="BM49" s="609"/>
      <c r="BN49" s="609"/>
      <c r="BO49" s="609"/>
      <c r="BP49" s="609"/>
      <c r="BQ49" s="609"/>
      <c r="BR49" s="609"/>
      <c r="BS49" s="609"/>
      <c r="BT49" s="609"/>
      <c r="BU49" s="609"/>
      <c r="BV49" s="609"/>
      <c r="BW49" s="609"/>
      <c r="BX49" s="609"/>
      <c r="BY49" s="609"/>
      <c r="BZ49" s="609"/>
      <c r="CA49" s="609"/>
      <c r="CB49" s="609"/>
      <c r="CD49" s="584"/>
      <c r="CE49" s="584"/>
      <c r="CF49" s="584"/>
      <c r="CG49" s="584"/>
      <c r="CH49" s="584"/>
      <c r="CI49" s="584"/>
      <c r="CJ49" s="584"/>
      <c r="CK49" s="584"/>
      <c r="CL49" s="584"/>
      <c r="CM49" s="584"/>
      <c r="CN49" s="584"/>
      <c r="CO49" s="584"/>
      <c r="CP49" s="584"/>
      <c r="CQ49" s="584"/>
      <c r="CR49" s="584"/>
      <c r="CS49" s="584"/>
      <c r="CT49" s="584"/>
      <c r="CU49" s="584"/>
      <c r="CV49" s="584"/>
      <c r="CW49" s="584"/>
      <c r="CX49" s="584"/>
      <c r="CY49" s="584"/>
      <c r="CZ49" s="584"/>
      <c r="DA49" s="584"/>
      <c r="DB49" s="584"/>
      <c r="DC49" s="584"/>
      <c r="DD49" s="584"/>
      <c r="DE49" s="584"/>
      <c r="DF49" s="584"/>
      <c r="DG49" s="584"/>
      <c r="DH49" s="584"/>
      <c r="DI49" s="584"/>
      <c r="DJ49" s="584"/>
      <c r="DK49" s="584"/>
      <c r="DL49" s="584"/>
      <c r="DM49" s="584"/>
      <c r="DN49" s="584"/>
      <c r="DO49" s="584"/>
      <c r="DP49" s="584"/>
    </row>
    <row r="50" spans="1:120" ht="15" customHeight="1" x14ac:dyDescent="0.2">
      <c r="A50" s="584"/>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8"/>
      <c r="BJ50" s="608"/>
      <c r="BK50" s="609"/>
      <c r="BL50" s="609"/>
      <c r="BM50" s="609"/>
      <c r="BN50" s="609"/>
      <c r="BO50" s="609"/>
      <c r="BP50" s="609"/>
      <c r="BQ50" s="609"/>
      <c r="BR50" s="609"/>
      <c r="BS50" s="609"/>
      <c r="BT50" s="609"/>
      <c r="BU50" s="609"/>
      <c r="BV50" s="609"/>
      <c r="BW50" s="609"/>
      <c r="BX50" s="609"/>
      <c r="BY50" s="609"/>
      <c r="BZ50" s="609"/>
      <c r="CA50" s="609"/>
      <c r="CB50" s="609"/>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c r="DJ50" s="585"/>
      <c r="DK50" s="585"/>
      <c r="DL50" s="585"/>
      <c r="DM50" s="585"/>
      <c r="DN50" s="585"/>
      <c r="DO50" s="585"/>
      <c r="DP50" s="585"/>
    </row>
    <row r="51" spans="1:120" ht="3" customHeight="1" x14ac:dyDescent="0.2">
      <c r="A51" s="585"/>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8"/>
      <c r="BJ51" s="608"/>
      <c r="BK51" s="609"/>
      <c r="BL51" s="609"/>
      <c r="BM51" s="609"/>
      <c r="BN51" s="609"/>
      <c r="BO51" s="609"/>
      <c r="BP51" s="609"/>
      <c r="BQ51" s="609"/>
      <c r="BR51" s="609"/>
      <c r="BS51" s="609"/>
      <c r="BT51" s="609"/>
      <c r="BU51" s="609"/>
      <c r="BV51" s="609"/>
      <c r="BW51" s="609"/>
      <c r="BX51" s="609"/>
      <c r="BY51" s="609"/>
      <c r="BZ51" s="609"/>
      <c r="CA51" s="609"/>
      <c r="CB51" s="609"/>
    </row>
    <row r="52" spans="1:120" ht="3" customHeight="1" x14ac:dyDescent="0.2">
      <c r="BC52" s="7"/>
      <c r="BD52" s="7"/>
      <c r="BE52" s="7"/>
      <c r="BF52" s="7"/>
      <c r="BG52" s="7"/>
      <c r="BH52" s="7"/>
      <c r="BI52" s="8"/>
      <c r="BJ52" s="7"/>
      <c r="BK52" s="7"/>
      <c r="BL52" s="7"/>
      <c r="BM52" s="7"/>
      <c r="BN52" s="7"/>
      <c r="BO52" s="7"/>
      <c r="BP52" s="7"/>
      <c r="BQ52" s="7"/>
      <c r="BR52" s="7"/>
      <c r="BS52" s="7"/>
      <c r="BT52" s="7"/>
      <c r="BU52" s="7"/>
      <c r="BV52" s="7"/>
      <c r="BW52" s="7"/>
      <c r="BX52" s="7"/>
    </row>
    <row r="53" spans="1:120" ht="17.25" customHeight="1" x14ac:dyDescent="0.2">
      <c r="A53" s="580"/>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c r="AR53" s="580"/>
      <c r="AS53" s="580"/>
      <c r="AT53" s="580"/>
      <c r="AU53" s="580"/>
      <c r="AV53" s="580"/>
      <c r="AW53" s="580"/>
      <c r="AX53" s="580"/>
      <c r="AY53" s="580"/>
      <c r="AZ53" s="580"/>
      <c r="BA53" s="580"/>
      <c r="BB53" s="580"/>
      <c r="BC53" s="580"/>
      <c r="BD53" s="580"/>
      <c r="BE53" s="580"/>
      <c r="BF53" s="580"/>
      <c r="BG53" s="580"/>
      <c r="BH53" s="580"/>
      <c r="BI53" s="8"/>
      <c r="BJ53" s="7"/>
      <c r="BK53" s="7"/>
      <c r="BL53" s="7"/>
      <c r="BM53" s="7"/>
      <c r="BN53" s="582"/>
      <c r="BO53" s="582"/>
      <c r="BP53" s="582"/>
      <c r="BQ53" s="582"/>
      <c r="BR53" s="582"/>
      <c r="BS53" s="582"/>
      <c r="BT53" s="582"/>
      <c r="BU53" s="582"/>
      <c r="BV53" s="582"/>
      <c r="BW53" s="582"/>
      <c r="BX53" s="582"/>
      <c r="BY53" s="582"/>
      <c r="BZ53" s="582"/>
      <c r="CA53" s="582"/>
      <c r="CB53" s="582"/>
      <c r="CC53" s="582"/>
      <c r="CD53" s="582"/>
      <c r="CE53" s="582"/>
      <c r="CR53" s="582"/>
      <c r="CS53" s="582"/>
      <c r="CT53" s="582"/>
      <c r="CU53" s="582"/>
      <c r="CV53" s="582"/>
      <c r="CW53" s="582"/>
      <c r="CX53" s="582"/>
      <c r="CY53" s="582"/>
      <c r="CZ53" s="582"/>
      <c r="DA53" s="582"/>
      <c r="DB53" s="582"/>
      <c r="DC53" s="582"/>
      <c r="DD53" s="582"/>
      <c r="DE53" s="582"/>
      <c r="DF53" s="582"/>
      <c r="DG53" s="582"/>
      <c r="DH53" s="582"/>
      <c r="DI53" s="582"/>
    </row>
    <row r="54" spans="1:120" ht="3" customHeight="1" x14ac:dyDescent="0.2">
      <c r="BC54" s="7"/>
      <c r="BD54" s="7"/>
      <c r="BE54" s="7"/>
      <c r="BF54" s="7"/>
      <c r="BG54" s="7"/>
      <c r="BH54" s="7"/>
      <c r="BI54" s="8"/>
      <c r="BJ54" s="7"/>
      <c r="BK54" s="7"/>
      <c r="BL54" s="7"/>
      <c r="BM54" s="7"/>
      <c r="BN54" s="582"/>
      <c r="BO54" s="582"/>
      <c r="BP54" s="582"/>
      <c r="BQ54" s="582"/>
      <c r="BR54" s="582"/>
      <c r="BS54" s="582"/>
      <c r="BT54" s="582"/>
      <c r="BU54" s="582"/>
      <c r="BV54" s="582"/>
      <c r="BW54" s="582"/>
      <c r="BX54" s="582"/>
      <c r="BY54" s="582"/>
      <c r="BZ54" s="582"/>
      <c r="CA54" s="582"/>
      <c r="CB54" s="582"/>
      <c r="CC54" s="582"/>
      <c r="CD54" s="582"/>
      <c r="CE54" s="582"/>
      <c r="CR54" s="582"/>
      <c r="CS54" s="582"/>
      <c r="CT54" s="582"/>
      <c r="CU54" s="582"/>
      <c r="CV54" s="582"/>
      <c r="CW54" s="582"/>
      <c r="CX54" s="582"/>
      <c r="CY54" s="582"/>
      <c r="CZ54" s="582"/>
      <c r="DA54" s="582"/>
      <c r="DB54" s="582"/>
      <c r="DC54" s="582"/>
      <c r="DD54" s="582"/>
      <c r="DE54" s="582"/>
      <c r="DF54" s="582"/>
      <c r="DG54" s="582"/>
      <c r="DH54" s="582"/>
      <c r="DI54" s="582"/>
    </row>
    <row r="55" spans="1:120" ht="5.25" customHeight="1" x14ac:dyDescent="0.2">
      <c r="A55" s="584"/>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c r="BB55" s="584"/>
      <c r="BC55" s="584"/>
      <c r="BD55" s="584"/>
      <c r="BE55" s="584"/>
      <c r="BF55" s="584"/>
      <c r="BG55" s="584"/>
      <c r="BH55" s="584"/>
      <c r="BI55" s="8"/>
      <c r="BJ55" s="7"/>
      <c r="BK55" s="7"/>
      <c r="BL55" s="7"/>
      <c r="BM55" s="7"/>
      <c r="BN55" s="583"/>
      <c r="BO55" s="583"/>
      <c r="BP55" s="583"/>
      <c r="BQ55" s="583"/>
      <c r="BR55" s="583"/>
      <c r="BS55" s="583"/>
      <c r="BT55" s="583"/>
      <c r="BU55" s="583"/>
      <c r="BV55" s="583"/>
      <c r="BW55" s="583"/>
      <c r="BX55" s="583"/>
      <c r="BY55" s="583"/>
      <c r="BZ55" s="583"/>
      <c r="CA55" s="583"/>
      <c r="CB55" s="583"/>
      <c r="CC55" s="583"/>
      <c r="CD55" s="583"/>
      <c r="CE55" s="583"/>
      <c r="CR55" s="583"/>
      <c r="CS55" s="583"/>
      <c r="CT55" s="583"/>
      <c r="CU55" s="583"/>
      <c r="CV55" s="583"/>
      <c r="CW55" s="583"/>
      <c r="CX55" s="583"/>
      <c r="CY55" s="583"/>
      <c r="CZ55" s="583"/>
      <c r="DA55" s="583"/>
      <c r="DB55" s="583"/>
      <c r="DC55" s="583"/>
      <c r="DD55" s="583"/>
      <c r="DE55" s="583"/>
      <c r="DF55" s="583"/>
      <c r="DG55" s="583"/>
      <c r="DH55" s="583"/>
      <c r="DI55" s="583"/>
    </row>
    <row r="56" spans="1:120" ht="12" customHeight="1" x14ac:dyDescent="0.2">
      <c r="A56" s="585"/>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5"/>
      <c r="BD56" s="585"/>
      <c r="BE56" s="585"/>
      <c r="BF56" s="585"/>
      <c r="BG56" s="585"/>
      <c r="BH56" s="585"/>
      <c r="BI56" s="8"/>
      <c r="BJ56" s="7"/>
      <c r="BK56" s="7"/>
      <c r="BL56" s="7"/>
      <c r="BM56" s="7"/>
      <c r="BN56" s="586" t="s">
        <v>97</v>
      </c>
      <c r="BO56" s="586"/>
      <c r="BP56" s="586"/>
      <c r="BQ56" s="586"/>
      <c r="BR56" s="586"/>
      <c r="BS56" s="586"/>
      <c r="BT56" s="586"/>
      <c r="BU56" s="586"/>
      <c r="BV56" s="586"/>
      <c r="BW56" s="586"/>
      <c r="BX56" s="586"/>
      <c r="BY56" s="586"/>
      <c r="BZ56" s="586"/>
      <c r="CA56" s="586"/>
      <c r="CB56" s="586"/>
      <c r="CC56" s="586"/>
      <c r="CD56" s="586"/>
      <c r="CE56" s="586"/>
      <c r="CR56" s="586" t="s">
        <v>98</v>
      </c>
      <c r="CS56" s="586"/>
      <c r="CT56" s="586"/>
      <c r="CU56" s="586"/>
      <c r="CV56" s="586"/>
      <c r="CW56" s="586"/>
      <c r="CX56" s="586"/>
      <c r="CY56" s="586"/>
      <c r="CZ56" s="586"/>
      <c r="DA56" s="586"/>
      <c r="DB56" s="586"/>
      <c r="DC56" s="586"/>
      <c r="DD56" s="586"/>
      <c r="DE56" s="586"/>
      <c r="DF56" s="586"/>
      <c r="DG56" s="586"/>
      <c r="DH56" s="586"/>
      <c r="DI56" s="586"/>
    </row>
    <row r="57" spans="1:120" ht="3" customHeight="1" x14ac:dyDescent="0.2">
      <c r="BC57" s="7"/>
      <c r="BD57" s="7"/>
      <c r="BE57" s="7"/>
      <c r="BF57" s="7"/>
      <c r="BG57" s="7"/>
      <c r="BH57" s="7"/>
      <c r="BI57" s="8"/>
      <c r="BJ57" s="7"/>
      <c r="BK57" s="7"/>
      <c r="BL57" s="7"/>
      <c r="BM57" s="7"/>
      <c r="BN57" s="586"/>
      <c r="BO57" s="586"/>
      <c r="BP57" s="586"/>
      <c r="BQ57" s="586"/>
      <c r="BR57" s="586"/>
      <c r="BS57" s="586"/>
      <c r="BT57" s="586"/>
      <c r="BU57" s="586"/>
      <c r="BV57" s="586"/>
      <c r="BW57" s="586"/>
      <c r="BX57" s="586"/>
      <c r="BY57" s="586"/>
      <c r="BZ57" s="586"/>
      <c r="CA57" s="586"/>
      <c r="CB57" s="586"/>
      <c r="CC57" s="586"/>
      <c r="CD57" s="586"/>
      <c r="CE57" s="586"/>
      <c r="CR57" s="586"/>
      <c r="CS57" s="586"/>
      <c r="CT57" s="586"/>
      <c r="CU57" s="586"/>
      <c r="CV57" s="586"/>
      <c r="CW57" s="586"/>
      <c r="CX57" s="586"/>
      <c r="CY57" s="586"/>
      <c r="CZ57" s="586"/>
      <c r="DA57" s="586"/>
      <c r="DB57" s="586"/>
      <c r="DC57" s="586"/>
      <c r="DD57" s="586"/>
      <c r="DE57" s="586"/>
      <c r="DF57" s="586"/>
      <c r="DG57" s="586"/>
      <c r="DH57" s="586"/>
      <c r="DI57" s="586"/>
    </row>
    <row r="58" spans="1:120" ht="17.25" customHeight="1" x14ac:dyDescent="0.2">
      <c r="A58" s="580"/>
      <c r="B58" s="580"/>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8"/>
      <c r="BJ58" s="7"/>
      <c r="BK58" s="7"/>
      <c r="BL58" s="7"/>
      <c r="BM58" s="7"/>
      <c r="BN58" s="7"/>
      <c r="BO58" s="7"/>
      <c r="BP58" s="7"/>
      <c r="BQ58" s="7"/>
      <c r="BR58" s="7"/>
      <c r="BS58" s="7"/>
      <c r="BT58" s="7"/>
      <c r="BU58" s="7"/>
      <c r="BV58" s="7"/>
      <c r="BW58" s="7"/>
      <c r="BX58" s="7"/>
    </row>
    <row r="59" spans="1:120" ht="3" customHeight="1" x14ac:dyDescent="0.2">
      <c r="BC59" s="7"/>
      <c r="BD59" s="7"/>
      <c r="BE59" s="7"/>
      <c r="BF59" s="7"/>
      <c r="BG59" s="7"/>
      <c r="BH59" s="7"/>
      <c r="BI59" s="8"/>
      <c r="BJ59" s="7"/>
      <c r="BK59" s="7"/>
      <c r="BL59" s="7"/>
      <c r="BM59" s="7"/>
      <c r="BN59" s="7"/>
      <c r="BO59" s="7"/>
      <c r="BP59" s="7"/>
      <c r="BQ59" s="7"/>
      <c r="BR59" s="7"/>
      <c r="BS59" s="7"/>
      <c r="BT59" s="7"/>
      <c r="BU59" s="7"/>
      <c r="BV59" s="7"/>
      <c r="BW59" s="7"/>
      <c r="BX59" s="7"/>
    </row>
    <row r="60" spans="1:120" ht="17.25" customHeight="1" x14ac:dyDescent="0.2">
      <c r="A60" s="580"/>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0"/>
      <c r="AY60" s="580"/>
      <c r="AZ60" s="580"/>
      <c r="BA60" s="580"/>
      <c r="BB60" s="580"/>
      <c r="BC60" s="580"/>
      <c r="BD60" s="580"/>
      <c r="BE60" s="580"/>
      <c r="BF60" s="580"/>
      <c r="BG60" s="580"/>
      <c r="BH60" s="580"/>
      <c r="BI60" s="8"/>
      <c r="BJ60" s="7"/>
      <c r="BK60" s="7"/>
      <c r="BL60" s="7"/>
      <c r="BM60" s="7"/>
      <c r="BN60" s="7"/>
      <c r="BO60" s="7"/>
      <c r="BP60" s="7"/>
      <c r="BQ60" s="7"/>
      <c r="BR60" s="7"/>
      <c r="BS60" s="7"/>
      <c r="BT60" s="7"/>
      <c r="BU60" s="7"/>
      <c r="BV60" s="7"/>
      <c r="BW60" s="7"/>
      <c r="BX60" s="7"/>
    </row>
    <row r="61" spans="1:120" ht="3" customHeight="1" x14ac:dyDescent="0.2">
      <c r="BC61" s="7"/>
      <c r="BD61" s="7"/>
      <c r="BE61" s="7"/>
      <c r="BF61" s="7"/>
      <c r="BG61" s="7"/>
      <c r="BH61" s="7"/>
      <c r="BI61" s="8"/>
      <c r="BJ61" s="7"/>
      <c r="BK61" s="7"/>
      <c r="BL61" s="7"/>
      <c r="BM61" s="7"/>
      <c r="BN61" s="7"/>
      <c r="BO61" s="7"/>
      <c r="BP61" s="7"/>
      <c r="BQ61" s="7"/>
      <c r="BR61" s="7"/>
      <c r="BS61" s="7"/>
      <c r="BT61" s="7"/>
      <c r="BU61" s="7"/>
      <c r="BV61" s="7"/>
      <c r="BW61" s="7"/>
      <c r="BX61" s="7"/>
    </row>
    <row r="62" spans="1:120" ht="17.25" customHeight="1" x14ac:dyDescent="0.2">
      <c r="A62" s="580"/>
      <c r="B62" s="580"/>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0"/>
      <c r="AL62" s="580"/>
      <c r="AM62" s="580"/>
      <c r="AN62" s="580"/>
      <c r="AO62" s="580"/>
      <c r="AP62" s="580"/>
      <c r="AQ62" s="580"/>
      <c r="AR62" s="580"/>
      <c r="AS62" s="580"/>
      <c r="AT62" s="580"/>
      <c r="AU62" s="580"/>
      <c r="AV62" s="580"/>
      <c r="AW62" s="580"/>
      <c r="AX62" s="580"/>
      <c r="AY62" s="580"/>
      <c r="AZ62" s="580"/>
      <c r="BA62" s="580"/>
      <c r="BB62" s="580"/>
      <c r="BC62" s="580"/>
      <c r="BD62" s="580"/>
      <c r="BE62" s="580"/>
      <c r="BF62" s="580"/>
      <c r="BG62" s="580"/>
      <c r="BH62" s="580"/>
      <c r="BI62" s="8"/>
      <c r="BJ62" s="7"/>
      <c r="BK62" s="7"/>
      <c r="BL62" s="7"/>
      <c r="BM62" s="7"/>
      <c r="BN62" s="7"/>
      <c r="BO62" s="7"/>
      <c r="BP62" s="7"/>
      <c r="BQ62" s="7"/>
      <c r="BR62" s="7"/>
      <c r="BS62" s="7"/>
      <c r="BT62" s="7"/>
      <c r="BU62" s="7"/>
      <c r="BV62" s="7"/>
      <c r="BW62" s="7"/>
      <c r="BX62" s="7"/>
    </row>
    <row r="63" spans="1:120" ht="3" customHeight="1" x14ac:dyDescent="0.2">
      <c r="BC63" s="7"/>
      <c r="BD63" s="7"/>
      <c r="BE63" s="7"/>
      <c r="BF63" s="7"/>
      <c r="BG63" s="7"/>
      <c r="BH63" s="7"/>
      <c r="BI63" s="8"/>
      <c r="BJ63" s="7"/>
      <c r="BK63" s="7"/>
      <c r="BL63" s="7"/>
      <c r="BM63" s="7"/>
      <c r="BN63" s="7"/>
      <c r="BO63" s="7"/>
      <c r="BP63" s="7"/>
      <c r="BQ63" s="7"/>
      <c r="BR63" s="7"/>
      <c r="BS63" s="7"/>
      <c r="BT63" s="7"/>
      <c r="BU63" s="7"/>
      <c r="BV63" s="7"/>
      <c r="BW63" s="7"/>
      <c r="BX63" s="7"/>
    </row>
    <row r="64" spans="1:120" ht="17.25" customHeight="1" x14ac:dyDescent="0.2">
      <c r="A64" s="580"/>
      <c r="B64" s="580"/>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0"/>
      <c r="AY64" s="580"/>
      <c r="AZ64" s="580"/>
      <c r="BA64" s="580"/>
      <c r="BB64" s="580"/>
      <c r="BC64" s="580"/>
      <c r="BD64" s="580"/>
      <c r="BE64" s="580"/>
      <c r="BF64" s="580"/>
      <c r="BG64" s="580"/>
      <c r="BH64" s="580"/>
      <c r="BI64" s="8"/>
      <c r="BJ64" s="7"/>
      <c r="BK64" s="7"/>
      <c r="BL64" s="7"/>
      <c r="BM64" s="7"/>
      <c r="BN64" s="7"/>
      <c r="BO64" s="7"/>
      <c r="BP64" s="7"/>
      <c r="BQ64" s="7"/>
      <c r="BR64" s="7"/>
      <c r="BS64" s="7"/>
      <c r="BT64" s="7"/>
      <c r="BU64" s="7"/>
      <c r="BV64" s="7"/>
      <c r="BW64" s="7"/>
      <c r="BX64" s="7"/>
    </row>
    <row r="65" spans="1:120" ht="15.75" customHeight="1" x14ac:dyDescent="0.2">
      <c r="A65" s="603" t="s">
        <v>99</v>
      </c>
      <c r="B65" s="603"/>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3"/>
      <c r="AL65" s="603"/>
      <c r="AM65" s="603"/>
      <c r="AN65" s="603"/>
      <c r="AO65" s="603"/>
      <c r="AP65" s="603"/>
      <c r="AQ65" s="603"/>
      <c r="AR65" s="603"/>
      <c r="AS65" s="603"/>
      <c r="AT65" s="603"/>
      <c r="AU65" s="603"/>
      <c r="AV65" s="603"/>
      <c r="AW65" s="603"/>
      <c r="AX65" s="603"/>
      <c r="AY65" s="603"/>
      <c r="AZ65" s="603"/>
      <c r="BA65" s="603"/>
      <c r="BB65" s="603"/>
      <c r="BC65" s="603"/>
      <c r="BD65" s="603"/>
      <c r="BE65" s="603"/>
      <c r="BF65" s="603"/>
      <c r="BG65" s="603"/>
      <c r="BH65" s="603"/>
      <c r="BI65" s="8"/>
    </row>
    <row r="66" spans="1:120" customFormat="1" ht="6" customHeight="1" x14ac:dyDescent="0.2">
      <c r="A66" s="602" t="s">
        <v>100</v>
      </c>
      <c r="B66" s="602"/>
      <c r="C66" s="602"/>
      <c r="D66" s="602"/>
      <c r="E66" s="602"/>
      <c r="F66" s="602"/>
      <c r="G66" s="602"/>
      <c r="H66" s="602"/>
      <c r="I66" s="600"/>
      <c r="J66" s="600"/>
      <c r="K66" s="600"/>
      <c r="L66" s="600"/>
      <c r="M66" s="600"/>
      <c r="N66" s="600"/>
      <c r="O66" s="600"/>
      <c r="P66" s="600"/>
      <c r="Q66" s="600"/>
      <c r="R66" s="600"/>
      <c r="S66" s="600"/>
      <c r="T66" s="600"/>
      <c r="U66" s="600"/>
      <c r="V66" s="600"/>
      <c r="W66" s="600"/>
      <c r="X66" s="600"/>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23"/>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row>
    <row r="67" spans="1:120" customFormat="1" ht="12" customHeight="1" x14ac:dyDescent="0.2">
      <c r="A67" s="602"/>
      <c r="B67" s="602"/>
      <c r="C67" s="602"/>
      <c r="D67" s="602"/>
      <c r="E67" s="602"/>
      <c r="F67" s="602"/>
      <c r="G67" s="602"/>
      <c r="H67" s="602"/>
      <c r="I67" s="601"/>
      <c r="J67" s="601"/>
      <c r="K67" s="601"/>
      <c r="L67" s="601"/>
      <c r="M67" s="601"/>
      <c r="N67" s="601"/>
      <c r="O67" s="601"/>
      <c r="P67" s="601"/>
      <c r="Q67" s="601"/>
      <c r="R67" s="601"/>
      <c r="S67" s="601"/>
      <c r="T67" s="601"/>
      <c r="U67" s="601"/>
      <c r="V67" s="601"/>
      <c r="W67" s="601"/>
      <c r="X67" s="601"/>
      <c r="Y67" s="604" t="s">
        <v>101</v>
      </c>
      <c r="Z67" s="604"/>
      <c r="AA67" s="604"/>
      <c r="AB67" s="604"/>
      <c r="AC67" s="604"/>
      <c r="AD67" s="604"/>
      <c r="AE67" s="587"/>
      <c r="AF67" s="588"/>
      <c r="AG67" s="589"/>
      <c r="AH67" s="587"/>
      <c r="AI67" s="588"/>
      <c r="AJ67" s="589"/>
      <c r="AK67" s="599" t="s">
        <v>82</v>
      </c>
      <c r="AL67" s="599"/>
      <c r="AM67" s="599"/>
      <c r="AN67" s="587"/>
      <c r="AO67" s="588"/>
      <c r="AP67" s="589"/>
      <c r="AQ67" s="587"/>
      <c r="AR67" s="588"/>
      <c r="AS67" s="589"/>
      <c r="AT67" s="599" t="s">
        <v>82</v>
      </c>
      <c r="AU67" s="599"/>
      <c r="AV67" s="599"/>
      <c r="AW67" s="593" t="s">
        <v>141</v>
      </c>
      <c r="AX67" s="594"/>
      <c r="AY67" s="595"/>
      <c r="AZ67" s="593" t="s">
        <v>73</v>
      </c>
      <c r="BA67" s="594"/>
      <c r="BB67" s="595"/>
      <c r="BC67" s="593" t="s">
        <v>74</v>
      </c>
      <c r="BD67" s="594"/>
      <c r="BE67" s="595"/>
      <c r="BF67" s="593" t="s">
        <v>142</v>
      </c>
      <c r="BG67" s="594"/>
      <c r="BH67" s="595"/>
      <c r="BI67" s="23"/>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row>
    <row r="68" spans="1:120" customFormat="1" ht="5.25" customHeight="1" x14ac:dyDescent="0.2">
      <c r="A68" s="602"/>
      <c r="B68" s="602"/>
      <c r="C68" s="602"/>
      <c r="D68" s="602"/>
      <c r="E68" s="602"/>
      <c r="F68" s="602"/>
      <c r="G68" s="602"/>
      <c r="H68" s="602"/>
      <c r="I68" s="24"/>
      <c r="J68" s="24"/>
      <c r="K68" s="24"/>
      <c r="L68" s="24"/>
      <c r="M68" s="24"/>
      <c r="N68" s="24"/>
      <c r="O68" s="24"/>
      <c r="P68" s="24"/>
      <c r="Q68" s="24"/>
      <c r="R68" s="24"/>
      <c r="S68" s="24"/>
      <c r="T68" s="24"/>
      <c r="U68" s="24"/>
      <c r="V68" s="24"/>
      <c r="W68" s="24"/>
      <c r="X68" s="25"/>
      <c r="Y68" s="604"/>
      <c r="Z68" s="604"/>
      <c r="AA68" s="604"/>
      <c r="AB68" s="604"/>
      <c r="AC68" s="604"/>
      <c r="AD68" s="604"/>
      <c r="AE68" s="590"/>
      <c r="AF68" s="591"/>
      <c r="AG68" s="592"/>
      <c r="AH68" s="590"/>
      <c r="AI68" s="591"/>
      <c r="AJ68" s="592"/>
      <c r="AK68" s="599"/>
      <c r="AL68" s="599"/>
      <c r="AM68" s="599"/>
      <c r="AN68" s="590"/>
      <c r="AO68" s="591"/>
      <c r="AP68" s="592"/>
      <c r="AQ68" s="590"/>
      <c r="AR68" s="591"/>
      <c r="AS68" s="592"/>
      <c r="AT68" s="599"/>
      <c r="AU68" s="599"/>
      <c r="AV68" s="599"/>
      <c r="AW68" s="596"/>
      <c r="AX68" s="597"/>
      <c r="AY68" s="598"/>
      <c r="AZ68" s="596"/>
      <c r="BA68" s="597"/>
      <c r="BB68" s="598"/>
      <c r="BC68" s="596"/>
      <c r="BD68" s="597"/>
      <c r="BE68" s="598"/>
      <c r="BF68" s="596"/>
      <c r="BG68" s="597"/>
      <c r="BH68" s="598"/>
      <c r="BI68" s="23"/>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row>
    <row r="69" spans="1:120" x14ac:dyDescent="0.2">
      <c r="I69" s="26"/>
      <c r="J69" s="26"/>
      <c r="K69" s="26"/>
      <c r="L69" s="22" t="s">
        <v>102</v>
      </c>
      <c r="M69" s="9"/>
      <c r="N69" s="9"/>
      <c r="O69" s="9"/>
      <c r="P69" s="26"/>
      <c r="Q69" s="26"/>
      <c r="R69" s="26"/>
      <c r="S69" s="26"/>
      <c r="T69" s="26"/>
      <c r="U69" s="26"/>
      <c r="V69" s="26"/>
      <c r="W69" s="26"/>
      <c r="X69" s="26"/>
      <c r="BI69" s="8"/>
    </row>
    <row r="70" spans="1:120" ht="17.25" customHeight="1" x14ac:dyDescent="0.2">
      <c r="A70" s="581" t="s">
        <v>103</v>
      </c>
      <c r="B70" s="581"/>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c r="AO70" s="581"/>
      <c r="AP70" s="581"/>
      <c r="AQ70" s="581"/>
      <c r="AR70" s="581"/>
      <c r="AS70" s="581"/>
      <c r="AT70" s="581"/>
      <c r="AU70" s="581"/>
      <c r="AV70" s="581"/>
      <c r="AW70" s="581"/>
      <c r="AX70" s="581"/>
      <c r="AY70" s="581"/>
      <c r="AZ70" s="581"/>
      <c r="BA70" s="581"/>
      <c r="BB70" s="581"/>
      <c r="BC70" s="581"/>
      <c r="BD70" s="581"/>
      <c r="BE70" s="581"/>
      <c r="BF70" s="581"/>
      <c r="BG70" s="581"/>
      <c r="BH70" s="581"/>
      <c r="BI70" s="8"/>
    </row>
    <row r="71" spans="1:120" x14ac:dyDescent="0.2">
      <c r="A71" s="581" t="s">
        <v>104</v>
      </c>
      <c r="B71" s="581"/>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1"/>
      <c r="AL71" s="581"/>
      <c r="AM71" s="581"/>
      <c r="AN71" s="581"/>
      <c r="AO71" s="581"/>
      <c r="AP71" s="581"/>
      <c r="AQ71" s="581"/>
      <c r="AR71" s="581"/>
      <c r="AS71" s="581"/>
      <c r="AT71" s="581"/>
      <c r="AU71" s="581"/>
      <c r="AV71" s="581"/>
      <c r="AW71" s="581"/>
      <c r="AX71" s="581"/>
      <c r="AY71" s="581"/>
      <c r="AZ71" s="581"/>
      <c r="BA71" s="581"/>
      <c r="BB71" s="581"/>
      <c r="BC71" s="581"/>
      <c r="BD71" s="581"/>
      <c r="BE71" s="581"/>
      <c r="BF71" s="581"/>
      <c r="BG71" s="581"/>
      <c r="BH71" s="581"/>
      <c r="BI71" s="8"/>
    </row>
    <row r="72" spans="1:120" ht="17.25" customHeight="1" x14ac:dyDescent="0.2">
      <c r="A72" s="580"/>
      <c r="B72" s="580"/>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8"/>
      <c r="BJ72" s="7"/>
      <c r="BK72" s="7"/>
      <c r="BL72" s="7"/>
      <c r="BM72" s="7"/>
      <c r="BN72" s="7"/>
      <c r="BO72" s="7"/>
      <c r="BP72" s="7"/>
      <c r="BQ72" s="7"/>
      <c r="BR72" s="7"/>
      <c r="BS72" s="7"/>
      <c r="BT72" s="7"/>
      <c r="BU72" s="7"/>
      <c r="BV72" s="7"/>
      <c r="BW72" s="7"/>
      <c r="BX72" s="7"/>
    </row>
    <row r="73" spans="1:120" ht="3" customHeight="1" x14ac:dyDescent="0.2">
      <c r="BC73" s="7"/>
      <c r="BD73" s="7"/>
      <c r="BE73" s="7"/>
      <c r="BF73" s="7"/>
      <c r="BG73" s="7"/>
      <c r="BH73" s="7"/>
      <c r="BI73" s="8"/>
      <c r="BJ73" s="7"/>
      <c r="BK73" s="7"/>
      <c r="BL73" s="7"/>
      <c r="BM73" s="7"/>
      <c r="BN73" s="7"/>
      <c r="BO73" s="7"/>
      <c r="BP73" s="7"/>
      <c r="BQ73" s="7"/>
      <c r="BR73" s="7"/>
      <c r="BS73" s="7"/>
      <c r="BT73" s="7"/>
      <c r="BU73" s="7"/>
      <c r="BV73" s="7"/>
      <c r="BW73" s="7"/>
      <c r="BX73" s="7"/>
    </row>
    <row r="74" spans="1:120" ht="17.25" customHeight="1" x14ac:dyDescent="0.2">
      <c r="A74" s="580"/>
      <c r="B74" s="580"/>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8"/>
      <c r="BJ74" s="7"/>
      <c r="BK74" s="7"/>
      <c r="BL74" s="7"/>
      <c r="BM74" s="7"/>
      <c r="BN74" s="7"/>
      <c r="BO74" s="7"/>
      <c r="BP74" s="7"/>
      <c r="BQ74" s="7"/>
      <c r="BR74" s="7"/>
      <c r="BS74" s="7"/>
      <c r="BT74" s="7"/>
      <c r="BU74" s="7"/>
      <c r="BV74" s="7"/>
      <c r="BW74" s="7"/>
      <c r="BX74" s="7"/>
    </row>
    <row r="75" spans="1:120" x14ac:dyDescent="0.2">
      <c r="BI75" s="8"/>
    </row>
    <row r="77" spans="1:120" ht="24" customHeight="1" x14ac:dyDescent="0.2"/>
    <row r="79" spans="1:120" s="1" customFormat="1" ht="14.25" customHeight="1" x14ac:dyDescent="0.2">
      <c r="A79" s="579"/>
      <c r="B79" s="579"/>
      <c r="C79" s="579"/>
      <c r="DN79" s="579"/>
      <c r="DO79" s="579"/>
      <c r="DP79" s="579"/>
    </row>
  </sheetData>
  <sheetProtection password="9545" sheet="1" objects="1" scenarios="1" selectLockedCells="1" selectUnlockedCells="1"/>
  <customSheetViews>
    <customSheetView guid="{6FC1B69A-BC8B-4604-944B-6372D0B618C1}" showPageBreaks="1" showGridLines="0" fitToPage="1" view="pageBreakPreview" showRuler="0">
      <selection activeCell="AE67" sqref="AE67:AG68"/>
      <pageMargins left="0.19685039370078741" right="0.19685039370078741" top="0.19685039370078741" bottom="0.19685039370078741" header="0" footer="0"/>
      <printOptions horizontalCentered="1" verticalCentered="1"/>
      <pageSetup paperSize="9" orientation="portrait" r:id="rId1"/>
      <headerFooter alignWithMargins="0"/>
    </customSheetView>
    <customSheetView guid="{6E2ACC73-2521-441F-B10D-4DAD28BFFDFA}" showPageBreaks="1" showGridLines="0" fitToPage="1" view="pageBreakPreview">
      <selection activeCell="AE67" sqref="AE67:AG68"/>
      <pageMargins left="0.19685039370078741" right="0.19685039370078741" top="0.19685039370078741" bottom="0.19685039370078741" header="0" footer="0"/>
      <printOptions horizontalCentered="1" verticalCentered="1"/>
      <pageSetup paperSize="9" scale="98" orientation="portrait" r:id="rId2"/>
      <headerFooter alignWithMargins="0"/>
    </customSheetView>
  </customSheetViews>
  <mergeCells count="573">
    <mergeCell ref="CB1:DP5"/>
    <mergeCell ref="CP16:CR16"/>
    <mergeCell ref="CM16:CO16"/>
    <mergeCell ref="CG16:CI16"/>
    <mergeCell ref="CJ16:CL16"/>
    <mergeCell ref="BJ40:CK44"/>
    <mergeCell ref="BA14:BC14"/>
    <mergeCell ref="BD14:BF14"/>
    <mergeCell ref="BG14:BI14"/>
    <mergeCell ref="A23:DP23"/>
    <mergeCell ref="A16:C16"/>
    <mergeCell ref="V25:CG25"/>
    <mergeCell ref="BI16:BK16"/>
    <mergeCell ref="AH18:AJ18"/>
    <mergeCell ref="BF18:BH18"/>
    <mergeCell ref="AN18:AP18"/>
    <mergeCell ref="AQ18:AS18"/>
    <mergeCell ref="AT18:AV18"/>
    <mergeCell ref="AW18:AY18"/>
    <mergeCell ref="AB16:AD16"/>
    <mergeCell ref="AE16:AG16"/>
    <mergeCell ref="DA25:DC25"/>
    <mergeCell ref="BL16:BN16"/>
    <mergeCell ref="CJ22:CL22"/>
    <mergeCell ref="G18:I18"/>
    <mergeCell ref="AE18:AG18"/>
    <mergeCell ref="M16:O16"/>
    <mergeCell ref="A22:C22"/>
    <mergeCell ref="DD25:DF25"/>
    <mergeCell ref="DE22:DG22"/>
    <mergeCell ref="DB22:DD22"/>
    <mergeCell ref="P22:R22"/>
    <mergeCell ref="DB20:DD20"/>
    <mergeCell ref="CY20:DA20"/>
    <mergeCell ref="CD20:CF20"/>
    <mergeCell ref="CG20:CI20"/>
    <mergeCell ref="CJ20:CL20"/>
    <mergeCell ref="BX20:BZ20"/>
    <mergeCell ref="CG18:CI18"/>
    <mergeCell ref="CG22:CI22"/>
    <mergeCell ref="CM18:CO18"/>
    <mergeCell ref="CP20:CR20"/>
    <mergeCell ref="CP18:CR18"/>
    <mergeCell ref="AH20:AJ20"/>
    <mergeCell ref="AK20:AM20"/>
    <mergeCell ref="AN20:AP20"/>
    <mergeCell ref="AQ20:AS20"/>
    <mergeCell ref="BF20:BH20"/>
    <mergeCell ref="AX14:AZ14"/>
    <mergeCell ref="J16:L16"/>
    <mergeCell ref="D16:F16"/>
    <mergeCell ref="G16:I16"/>
    <mergeCell ref="CX25:CZ25"/>
    <mergeCell ref="CR25:CT25"/>
    <mergeCell ref="CS20:CU20"/>
    <mergeCell ref="CV20:CX20"/>
    <mergeCell ref="CU25:CW25"/>
    <mergeCell ref="CV22:CX22"/>
    <mergeCell ref="CI25:CK25"/>
    <mergeCell ref="CL25:CN25"/>
    <mergeCell ref="CO25:CQ25"/>
    <mergeCell ref="CM20:CO20"/>
    <mergeCell ref="CD18:CF18"/>
    <mergeCell ref="M22:O22"/>
    <mergeCell ref="AN22:AP22"/>
    <mergeCell ref="AB22:AD22"/>
    <mergeCell ref="AE22:AG22"/>
    <mergeCell ref="CA22:CC22"/>
    <mergeCell ref="AZ18:BB18"/>
    <mergeCell ref="CA20:CC20"/>
    <mergeCell ref="BC16:BE16"/>
    <mergeCell ref="BF16:BH16"/>
    <mergeCell ref="A10:DP10"/>
    <mergeCell ref="DI14:DK14"/>
    <mergeCell ref="CP22:CR22"/>
    <mergeCell ref="BX14:DE14"/>
    <mergeCell ref="CD16:CF16"/>
    <mergeCell ref="AB20:AD20"/>
    <mergeCell ref="AE20:AG20"/>
    <mergeCell ref="A20:C20"/>
    <mergeCell ref="D20:F20"/>
    <mergeCell ref="G20:I20"/>
    <mergeCell ref="J20:L20"/>
    <mergeCell ref="M20:O20"/>
    <mergeCell ref="P20:R20"/>
    <mergeCell ref="S20:U20"/>
    <mergeCell ref="V20:X20"/>
    <mergeCell ref="A18:C18"/>
    <mergeCell ref="D18:F18"/>
    <mergeCell ref="S18:U18"/>
    <mergeCell ref="V18:X18"/>
    <mergeCell ref="Y16:AA16"/>
    <mergeCell ref="AT16:AV16"/>
    <mergeCell ref="AN16:AP16"/>
    <mergeCell ref="AH16:AJ16"/>
    <mergeCell ref="AW16:AY16"/>
    <mergeCell ref="AN4:AP4"/>
    <mergeCell ref="BX4:BZ4"/>
    <mergeCell ref="CI7:DP7"/>
    <mergeCell ref="DM12:DO12"/>
    <mergeCell ref="D22:F22"/>
    <mergeCell ref="BU22:BW22"/>
    <mergeCell ref="BO22:BQ22"/>
    <mergeCell ref="BR22:BT22"/>
    <mergeCell ref="BC22:BE22"/>
    <mergeCell ref="G22:I22"/>
    <mergeCell ref="BL18:BN18"/>
    <mergeCell ref="BX18:BZ18"/>
    <mergeCell ref="BC18:BE18"/>
    <mergeCell ref="J18:L18"/>
    <mergeCell ref="Y18:AA18"/>
    <mergeCell ref="AB18:AD18"/>
    <mergeCell ref="M18:O18"/>
    <mergeCell ref="P18:R18"/>
    <mergeCell ref="AQ22:AS22"/>
    <mergeCell ref="S22:U22"/>
    <mergeCell ref="BF22:BH22"/>
    <mergeCell ref="AZ22:BB22"/>
    <mergeCell ref="AW22:AY22"/>
    <mergeCell ref="J22:L22"/>
    <mergeCell ref="A1:C1"/>
    <mergeCell ref="Y1:AA1"/>
    <mergeCell ref="AC1:AJ1"/>
    <mergeCell ref="A9:DP9"/>
    <mergeCell ref="X12:Z12"/>
    <mergeCell ref="BX12:BZ12"/>
    <mergeCell ref="DD12:DF12"/>
    <mergeCell ref="DG12:DI12"/>
    <mergeCell ref="DJ12:DL12"/>
    <mergeCell ref="BU12:BW12"/>
    <mergeCell ref="AQ4:AS4"/>
    <mergeCell ref="AQ1:AS2"/>
    <mergeCell ref="AT1:AV2"/>
    <mergeCell ref="AK1:AM2"/>
    <mergeCell ref="AN1:AP2"/>
    <mergeCell ref="AC4:AJ4"/>
    <mergeCell ref="AK4:AM4"/>
    <mergeCell ref="BL1:BN2"/>
    <mergeCell ref="BU4:BW4"/>
    <mergeCell ref="AT4:AV4"/>
    <mergeCell ref="BF4:BH4"/>
    <mergeCell ref="BI4:BK4"/>
    <mergeCell ref="BR4:BT4"/>
    <mergeCell ref="AZ4:BB4"/>
    <mergeCell ref="BC1:BE2"/>
    <mergeCell ref="BF1:BH2"/>
    <mergeCell ref="BI1:BK2"/>
    <mergeCell ref="BC4:BE4"/>
    <mergeCell ref="AZ1:BB2"/>
    <mergeCell ref="BR1:BT2"/>
    <mergeCell ref="BL4:BQ4"/>
    <mergeCell ref="BO1:BQ2"/>
    <mergeCell ref="AW4:AY4"/>
    <mergeCell ref="AW1:AY2"/>
    <mergeCell ref="AV12:BT12"/>
    <mergeCell ref="P16:R16"/>
    <mergeCell ref="AQ16:AS16"/>
    <mergeCell ref="V16:X16"/>
    <mergeCell ref="S16:U16"/>
    <mergeCell ref="AK16:AM16"/>
    <mergeCell ref="AA12:AC12"/>
    <mergeCell ref="AD12:AF12"/>
    <mergeCell ref="V22:X22"/>
    <mergeCell ref="Y22:AA22"/>
    <mergeCell ref="Y20:AA20"/>
    <mergeCell ref="AK22:AM22"/>
    <mergeCell ref="AZ20:BB20"/>
    <mergeCell ref="BC20:BE20"/>
    <mergeCell ref="BR20:BT20"/>
    <mergeCell ref="BL20:BN20"/>
    <mergeCell ref="BO20:BQ20"/>
    <mergeCell ref="BI18:BK18"/>
    <mergeCell ref="AH22:AJ22"/>
    <mergeCell ref="AT22:AV22"/>
    <mergeCell ref="AT20:AV20"/>
    <mergeCell ref="AW20:AY20"/>
    <mergeCell ref="E14:AQ14"/>
    <mergeCell ref="AZ16:BB16"/>
    <mergeCell ref="DN16:DP16"/>
    <mergeCell ref="DN22:DP22"/>
    <mergeCell ref="CY22:DA22"/>
    <mergeCell ref="CV18:CX18"/>
    <mergeCell ref="CS22:CU22"/>
    <mergeCell ref="BO16:BQ16"/>
    <mergeCell ref="CD22:CF22"/>
    <mergeCell ref="DH20:DJ20"/>
    <mergeCell ref="DK16:DM16"/>
    <mergeCell ref="DB16:DD16"/>
    <mergeCell ref="DK18:DM18"/>
    <mergeCell ref="DH18:DJ18"/>
    <mergeCell ref="DN18:DP18"/>
    <mergeCell ref="BX16:BZ16"/>
    <mergeCell ref="CA16:CC16"/>
    <mergeCell ref="BR16:BT16"/>
    <mergeCell ref="DE16:DG16"/>
    <mergeCell ref="CS18:CU18"/>
    <mergeCell ref="CY16:DA16"/>
    <mergeCell ref="CS16:CU16"/>
    <mergeCell ref="DB18:DD18"/>
    <mergeCell ref="CY18:DA18"/>
    <mergeCell ref="BU20:BW20"/>
    <mergeCell ref="CJ18:CL18"/>
    <mergeCell ref="DL14:DN14"/>
    <mergeCell ref="DH16:DJ16"/>
    <mergeCell ref="BU16:BW16"/>
    <mergeCell ref="DF14:DH14"/>
    <mergeCell ref="CV16:CX16"/>
    <mergeCell ref="BJ31:DP31"/>
    <mergeCell ref="BI22:BK22"/>
    <mergeCell ref="BL22:BN22"/>
    <mergeCell ref="DK20:DM20"/>
    <mergeCell ref="BT27:BV27"/>
    <mergeCell ref="BK27:BM27"/>
    <mergeCell ref="CR27:CT27"/>
    <mergeCell ref="CO27:CQ27"/>
    <mergeCell ref="CL27:CN27"/>
    <mergeCell ref="CI27:CK27"/>
    <mergeCell ref="BW27:BY27"/>
    <mergeCell ref="DN20:DP20"/>
    <mergeCell ref="DH22:DJ22"/>
    <mergeCell ref="DK22:DM22"/>
    <mergeCell ref="CM22:CO22"/>
    <mergeCell ref="BX22:BZ22"/>
    <mergeCell ref="CC27:CE27"/>
    <mergeCell ref="CY29:DA29"/>
    <mergeCell ref="BQ27:BS27"/>
    <mergeCell ref="CF27:CH27"/>
    <mergeCell ref="BZ27:CB27"/>
    <mergeCell ref="DE20:DG20"/>
    <mergeCell ref="DE18:DG18"/>
    <mergeCell ref="AE38:AG38"/>
    <mergeCell ref="AH38:AJ38"/>
    <mergeCell ref="BJ32:DP32"/>
    <mergeCell ref="BX38:BZ38"/>
    <mergeCell ref="DB29:DD29"/>
    <mergeCell ref="DE29:DG29"/>
    <mergeCell ref="BH27:BJ27"/>
    <mergeCell ref="BN27:BP27"/>
    <mergeCell ref="BK34:DF35"/>
    <mergeCell ref="DH34:DJ35"/>
    <mergeCell ref="DK34:DM35"/>
    <mergeCell ref="BI20:BK20"/>
    <mergeCell ref="AK18:AM18"/>
    <mergeCell ref="BO18:BQ18"/>
    <mergeCell ref="BR18:BT18"/>
    <mergeCell ref="BU18:BW18"/>
    <mergeCell ref="CA18:CC18"/>
    <mergeCell ref="A43:C44"/>
    <mergeCell ref="D43:F44"/>
    <mergeCell ref="G43:I44"/>
    <mergeCell ref="J43:L44"/>
    <mergeCell ref="M40:O41"/>
    <mergeCell ref="P38:R38"/>
    <mergeCell ref="AV27:AX27"/>
    <mergeCell ref="AZ38:BB38"/>
    <mergeCell ref="BC38:BE38"/>
    <mergeCell ref="AT38:AV38"/>
    <mergeCell ref="AY27:BA27"/>
    <mergeCell ref="BB27:BD27"/>
    <mergeCell ref="BE27:BG27"/>
    <mergeCell ref="Q34:BH37"/>
    <mergeCell ref="P40:R41"/>
    <mergeCell ref="AK40:AM41"/>
    <mergeCell ref="BF38:BH38"/>
    <mergeCell ref="AB38:AD38"/>
    <mergeCell ref="AK38:AM38"/>
    <mergeCell ref="V40:X41"/>
    <mergeCell ref="AN38:AP38"/>
    <mergeCell ref="AQ38:AS38"/>
    <mergeCell ref="Y38:AA38"/>
    <mergeCell ref="A31:BI31"/>
    <mergeCell ref="A40:C41"/>
    <mergeCell ref="D40:F41"/>
    <mergeCell ref="G40:I41"/>
    <mergeCell ref="J40:L41"/>
    <mergeCell ref="D38:F38"/>
    <mergeCell ref="G38:I38"/>
    <mergeCell ref="A38:C38"/>
    <mergeCell ref="CD38:CF38"/>
    <mergeCell ref="AM27:AO27"/>
    <mergeCell ref="AP27:AR27"/>
    <mergeCell ref="CA38:CC38"/>
    <mergeCell ref="BF40:BH41"/>
    <mergeCell ref="AB40:AD41"/>
    <mergeCell ref="AE40:AG41"/>
    <mergeCell ref="AH40:AJ41"/>
    <mergeCell ref="E29:G29"/>
    <mergeCell ref="H29:J29"/>
    <mergeCell ref="K29:M29"/>
    <mergeCell ref="AW38:AY38"/>
    <mergeCell ref="J38:L38"/>
    <mergeCell ref="S38:U38"/>
    <mergeCell ref="V38:X38"/>
    <mergeCell ref="M38:O38"/>
    <mergeCell ref="M35:O36"/>
    <mergeCell ref="AE43:AG44"/>
    <mergeCell ref="AH43:AJ44"/>
    <mergeCell ref="A32:BI32"/>
    <mergeCell ref="M43:O44"/>
    <mergeCell ref="P43:R44"/>
    <mergeCell ref="AZ40:BB41"/>
    <mergeCell ref="AS27:AU27"/>
    <mergeCell ref="S40:U41"/>
    <mergeCell ref="AZ50:BB51"/>
    <mergeCell ref="AQ50:AS51"/>
    <mergeCell ref="AT50:AV51"/>
    <mergeCell ref="AT40:AV41"/>
    <mergeCell ref="AW40:AY41"/>
    <mergeCell ref="AN47:AP48"/>
    <mergeCell ref="AQ47:AS48"/>
    <mergeCell ref="AQ40:AS41"/>
    <mergeCell ref="AW50:AY51"/>
    <mergeCell ref="AN50:AP51"/>
    <mergeCell ref="Y47:AA48"/>
    <mergeCell ref="P50:R51"/>
    <mergeCell ref="S50:U51"/>
    <mergeCell ref="AB43:AD44"/>
    <mergeCell ref="S43:U44"/>
    <mergeCell ref="BC40:BE41"/>
    <mergeCell ref="AT43:AV44"/>
    <mergeCell ref="AN40:AP41"/>
    <mergeCell ref="BF43:BH44"/>
    <mergeCell ref="DN46:DP47"/>
    <mergeCell ref="V47:X48"/>
    <mergeCell ref="AW43:AY44"/>
    <mergeCell ref="AZ43:BB44"/>
    <mergeCell ref="AK43:AM44"/>
    <mergeCell ref="AN43:AP44"/>
    <mergeCell ref="AQ43:AS44"/>
    <mergeCell ref="V43:X44"/>
    <mergeCell ref="Y43:AA44"/>
    <mergeCell ref="DE41:DP43"/>
    <mergeCell ref="CT41:CV43"/>
    <mergeCell ref="CW41:CY43"/>
    <mergeCell ref="CS46:CU47"/>
    <mergeCell ref="CQ41:CS43"/>
    <mergeCell ref="CY46:DA47"/>
    <mergeCell ref="CV46:CX47"/>
    <mergeCell ref="DE46:DG47"/>
    <mergeCell ref="DH46:DJ47"/>
    <mergeCell ref="CP46:CR47"/>
    <mergeCell ref="CM46:CO47"/>
    <mergeCell ref="Y40:AA41"/>
    <mergeCell ref="AE47:AG48"/>
    <mergeCell ref="AW47:AY48"/>
    <mergeCell ref="A45:BH46"/>
    <mergeCell ref="BC43:BE44"/>
    <mergeCell ref="BJ48:CB51"/>
    <mergeCell ref="AH47:AJ48"/>
    <mergeCell ref="AZ47:BB48"/>
    <mergeCell ref="BC47:BE48"/>
    <mergeCell ref="BF47:BH48"/>
    <mergeCell ref="AK47:AM48"/>
    <mergeCell ref="BK45:CJ47"/>
    <mergeCell ref="S47:U48"/>
    <mergeCell ref="M47:O48"/>
    <mergeCell ref="P47:R48"/>
    <mergeCell ref="D50:F51"/>
    <mergeCell ref="G50:I51"/>
    <mergeCell ref="J50:L51"/>
    <mergeCell ref="G47:I48"/>
    <mergeCell ref="J47:L48"/>
    <mergeCell ref="M50:O51"/>
    <mergeCell ref="A47:C48"/>
    <mergeCell ref="D47:F48"/>
    <mergeCell ref="AK50:AM51"/>
    <mergeCell ref="V50:X51"/>
    <mergeCell ref="Y50:AA51"/>
    <mergeCell ref="AB50:AD51"/>
    <mergeCell ref="AE50:AG51"/>
    <mergeCell ref="AH50:AJ51"/>
    <mergeCell ref="A50:C51"/>
    <mergeCell ref="AB47:AD48"/>
    <mergeCell ref="DN49:DP50"/>
    <mergeCell ref="CS49:CU50"/>
    <mergeCell ref="CV49:CX50"/>
    <mergeCell ref="CY49:DA50"/>
    <mergeCell ref="DB49:DD50"/>
    <mergeCell ref="DE49:DG50"/>
    <mergeCell ref="DH49:DJ50"/>
    <mergeCell ref="DK49:DM50"/>
    <mergeCell ref="CJ49:CL50"/>
    <mergeCell ref="DB46:DD47"/>
    <mergeCell ref="DK46:DM47"/>
    <mergeCell ref="AT47:AV48"/>
    <mergeCell ref="CD49:CF50"/>
    <mergeCell ref="CM49:CO50"/>
    <mergeCell ref="BC50:BE51"/>
    <mergeCell ref="CP49:CR50"/>
    <mergeCell ref="CG49:CI50"/>
    <mergeCell ref="BF50:BH51"/>
    <mergeCell ref="S55:U56"/>
    <mergeCell ref="V55:X56"/>
    <mergeCell ref="A53:C53"/>
    <mergeCell ref="D53:F53"/>
    <mergeCell ref="G53:I53"/>
    <mergeCell ref="J53:L53"/>
    <mergeCell ref="A55:C56"/>
    <mergeCell ref="M53:O53"/>
    <mergeCell ref="P53:R53"/>
    <mergeCell ref="S53:U53"/>
    <mergeCell ref="D55:F56"/>
    <mergeCell ref="G55:I56"/>
    <mergeCell ref="J55:L56"/>
    <mergeCell ref="M55:O56"/>
    <mergeCell ref="P55:R56"/>
    <mergeCell ref="AK53:AM53"/>
    <mergeCell ref="AE55:AG56"/>
    <mergeCell ref="V53:X53"/>
    <mergeCell ref="AN55:AP56"/>
    <mergeCell ref="AK55:AM56"/>
    <mergeCell ref="AH55:AJ56"/>
    <mergeCell ref="BF53:BH53"/>
    <mergeCell ref="AT53:AV53"/>
    <mergeCell ref="BC53:BE53"/>
    <mergeCell ref="AZ53:BB53"/>
    <mergeCell ref="AQ53:AS53"/>
    <mergeCell ref="Y53:AA53"/>
    <mergeCell ref="AB53:AD53"/>
    <mergeCell ref="AE53:AG53"/>
    <mergeCell ref="AN53:AP53"/>
    <mergeCell ref="AH53:AJ53"/>
    <mergeCell ref="A64:C64"/>
    <mergeCell ref="D64:F64"/>
    <mergeCell ref="AE67:AG68"/>
    <mergeCell ref="AH67:AJ68"/>
    <mergeCell ref="I66:X67"/>
    <mergeCell ref="J62:L62"/>
    <mergeCell ref="S62:U62"/>
    <mergeCell ref="A66:H68"/>
    <mergeCell ref="Y64:AA64"/>
    <mergeCell ref="A62:C62"/>
    <mergeCell ref="D62:F62"/>
    <mergeCell ref="A65:BH65"/>
    <mergeCell ref="AK67:AM68"/>
    <mergeCell ref="AN67:AP68"/>
    <mergeCell ref="Y67:AD68"/>
    <mergeCell ref="AK64:AM64"/>
    <mergeCell ref="AE64:AG64"/>
    <mergeCell ref="AW64:AY64"/>
    <mergeCell ref="AN64:AP64"/>
    <mergeCell ref="AH64:AJ64"/>
    <mergeCell ref="BF67:BH68"/>
    <mergeCell ref="AZ67:BB68"/>
    <mergeCell ref="BC67:BE68"/>
    <mergeCell ref="A60:C60"/>
    <mergeCell ref="D60:F60"/>
    <mergeCell ref="AW60:AY60"/>
    <mergeCell ref="AQ58:AS58"/>
    <mergeCell ref="AT58:AV58"/>
    <mergeCell ref="AN62:AP62"/>
    <mergeCell ref="AK60:AM60"/>
    <mergeCell ref="A58:C58"/>
    <mergeCell ref="M60:O60"/>
    <mergeCell ref="AB62:AD62"/>
    <mergeCell ref="M62:O62"/>
    <mergeCell ref="P62:R62"/>
    <mergeCell ref="V62:X62"/>
    <mergeCell ref="Y62:AA62"/>
    <mergeCell ref="G60:I60"/>
    <mergeCell ref="J60:L60"/>
    <mergeCell ref="G62:I62"/>
    <mergeCell ref="AN60:AP60"/>
    <mergeCell ref="AT62:AV62"/>
    <mergeCell ref="S58:U58"/>
    <mergeCell ref="V58:X58"/>
    <mergeCell ref="M58:O58"/>
    <mergeCell ref="D58:F58"/>
    <mergeCell ref="G58:I58"/>
    <mergeCell ref="Y58:AA58"/>
    <mergeCell ref="AB58:AD58"/>
    <mergeCell ref="AE58:AG58"/>
    <mergeCell ref="AH58:AJ58"/>
    <mergeCell ref="AW58:AY58"/>
    <mergeCell ref="AW62:AY62"/>
    <mergeCell ref="AK58:AM58"/>
    <mergeCell ref="AN58:AP58"/>
    <mergeCell ref="AK62:AM62"/>
    <mergeCell ref="AE60:AG60"/>
    <mergeCell ref="J58:L58"/>
    <mergeCell ref="G64:I64"/>
    <mergeCell ref="J64:L64"/>
    <mergeCell ref="P58:R58"/>
    <mergeCell ref="M64:O64"/>
    <mergeCell ref="AE72:AG72"/>
    <mergeCell ref="AH72:AJ72"/>
    <mergeCell ref="AW72:AY72"/>
    <mergeCell ref="AT64:AV64"/>
    <mergeCell ref="P60:R60"/>
    <mergeCell ref="S60:U60"/>
    <mergeCell ref="AH60:AJ60"/>
    <mergeCell ref="P64:R64"/>
    <mergeCell ref="S64:U64"/>
    <mergeCell ref="V64:X64"/>
    <mergeCell ref="AQ64:AS64"/>
    <mergeCell ref="AT60:AV60"/>
    <mergeCell ref="AH62:AJ62"/>
    <mergeCell ref="AB64:AD64"/>
    <mergeCell ref="AE62:AG62"/>
    <mergeCell ref="V60:X60"/>
    <mergeCell ref="AQ62:AS62"/>
    <mergeCell ref="Y60:AA60"/>
    <mergeCell ref="AB60:AD60"/>
    <mergeCell ref="BF60:BH60"/>
    <mergeCell ref="AZ64:BB64"/>
    <mergeCell ref="BC64:BE64"/>
    <mergeCell ref="AQ67:AS68"/>
    <mergeCell ref="AW67:AY68"/>
    <mergeCell ref="AT67:AV68"/>
    <mergeCell ref="A71:BH71"/>
    <mergeCell ref="A72:C72"/>
    <mergeCell ref="D72:F72"/>
    <mergeCell ref="G72:I72"/>
    <mergeCell ref="J72:L72"/>
    <mergeCell ref="Y72:AA72"/>
    <mergeCell ref="AB72:AD72"/>
    <mergeCell ref="M72:O72"/>
    <mergeCell ref="P72:R72"/>
    <mergeCell ref="S72:U72"/>
    <mergeCell ref="V72:X72"/>
    <mergeCell ref="BC72:BE72"/>
    <mergeCell ref="BF72:BH72"/>
    <mergeCell ref="AK72:AM72"/>
    <mergeCell ref="AN72:AP72"/>
    <mergeCell ref="AQ72:AS72"/>
    <mergeCell ref="AT72:AV72"/>
    <mergeCell ref="AZ72:BB72"/>
    <mergeCell ref="A70:BH70"/>
    <mergeCell ref="CR53:DI55"/>
    <mergeCell ref="Y55:AA56"/>
    <mergeCell ref="AB55:AD56"/>
    <mergeCell ref="CR56:DI57"/>
    <mergeCell ref="AQ60:AS60"/>
    <mergeCell ref="AZ60:BB60"/>
    <mergeCell ref="BN56:CE57"/>
    <mergeCell ref="BF55:BH56"/>
    <mergeCell ref="BF58:BH58"/>
    <mergeCell ref="AZ58:BB58"/>
    <mergeCell ref="BN53:CE55"/>
    <mergeCell ref="AQ55:AS56"/>
    <mergeCell ref="AT55:AV56"/>
    <mergeCell ref="AW55:AY56"/>
    <mergeCell ref="AW53:AY53"/>
    <mergeCell ref="AZ55:BB56"/>
    <mergeCell ref="BC55:BE56"/>
    <mergeCell ref="BC58:BE58"/>
    <mergeCell ref="BF64:BH64"/>
    <mergeCell ref="BF62:BH62"/>
    <mergeCell ref="BC62:BE62"/>
    <mergeCell ref="BC60:BE60"/>
    <mergeCell ref="AZ62:BB62"/>
    <mergeCell ref="A79:C79"/>
    <mergeCell ref="DN79:DP79"/>
    <mergeCell ref="AW74:AY74"/>
    <mergeCell ref="AZ74:BB74"/>
    <mergeCell ref="Y74:AA74"/>
    <mergeCell ref="AB74:AD74"/>
    <mergeCell ref="BC74:BE74"/>
    <mergeCell ref="BF74:BH74"/>
    <mergeCell ref="AE74:AG74"/>
    <mergeCell ref="AH74:AJ74"/>
    <mergeCell ref="A74:C74"/>
    <mergeCell ref="D74:F74"/>
    <mergeCell ref="M74:O74"/>
    <mergeCell ref="P74:R74"/>
    <mergeCell ref="G74:I74"/>
    <mergeCell ref="J74:L74"/>
    <mergeCell ref="S74:U74"/>
    <mergeCell ref="V74:X74"/>
    <mergeCell ref="AK74:AM74"/>
    <mergeCell ref="AN74:AP74"/>
    <mergeCell ref="AQ74:AS74"/>
    <mergeCell ref="AT74:AV74"/>
  </mergeCells>
  <phoneticPr fontId="7" type="noConversion"/>
  <hyperlinks>
    <hyperlink ref="CI7:DP7" r:id="rId3" display="Форма по КНД 1152017"/>
    <hyperlink ref="AV12:BT12" r:id="rId4" display="Налоговый период (код)"/>
    <hyperlink ref="BX14:DE14" r:id="rId5" display="по месту нахождения (учета) (код)"/>
  </hyperlinks>
  <printOptions horizontalCentered="1" verticalCentered="1"/>
  <pageMargins left="0.19685039370078741" right="0.19685039370078741" top="0.19685039370078741" bottom="0.19685039370078741" header="0" footer="0"/>
  <pageSetup paperSize="9" orientation="portrait" r:id="rId6"/>
  <headerFooter alignWithMargins="0"/>
  <ignoredErrors>
    <ignoredError sqref="BR4 BU4 BX4 AW67:BH68 M35 E29:M29 X12 BU12:BZ12 DF14:DN14 DD12:DM12 DN12:DO12" numberStoredAsText="1"/>
    <ignoredError sqref="A16 D16:DP16 A18 D18:DP18 A20 D20:DP20 A22 D22:DP22" unlockedFormula="1"/>
    <ignoredError sqref="AN1" formula="1"/>
  </ignoredErrors>
  <drawing r:id="rId7"/>
  <legacyDrawing r:id="rId8"/>
  <oleObjects>
    <mc:AlternateContent xmlns:mc="http://schemas.openxmlformats.org/markup-compatibility/2006">
      <mc:Choice Requires="x14">
        <oleObject progId="CorelBarCode.9" shapeId="3073" r:id="rId9">
          <objectPr defaultSize="0" autoPict="0" r:id="rId10">
            <anchor moveWithCells="1">
              <from>
                <xdr:col>4</xdr:col>
                <xdr:colOff>28575</xdr:colOff>
                <xdr:row>0</xdr:row>
                <xdr:rowOff>0</xdr:rowOff>
              </from>
              <to>
                <xdr:col>23</xdr:col>
                <xdr:colOff>38100</xdr:colOff>
                <xdr:row>3</xdr:row>
                <xdr:rowOff>180975</xdr:rowOff>
              </to>
            </anchor>
          </objectPr>
        </oleObject>
      </mc:Choice>
      <mc:Fallback>
        <oleObject progId="CorelBarCode.9" shapeId="3073" r:id="rId9"/>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enableFormatConditionsCalculation="0">
    <tabColor indexed="52"/>
    <pageSetUpPr fitToPage="1"/>
  </sheetPr>
  <dimension ref="A1:DP67"/>
  <sheetViews>
    <sheetView showGridLines="0" showRowColHeaders="0" zoomScaleNormal="100" zoomScaleSheetLayoutView="100" workbookViewId="0">
      <selection activeCell="BI30" sqref="BI30:CF30"/>
    </sheetView>
  </sheetViews>
  <sheetFormatPr defaultColWidth="0.85546875" defaultRowHeight="12" x14ac:dyDescent="0.2"/>
  <cols>
    <col min="1" max="16384" width="0.85546875" style="150"/>
  </cols>
  <sheetData>
    <row r="1" spans="1:120" s="182" customFormat="1" ht="14.25" customHeight="1" x14ac:dyDescent="0.2">
      <c r="A1" s="671"/>
      <c r="B1" s="671"/>
      <c r="C1" s="671"/>
      <c r="D1" s="181"/>
      <c r="E1" s="181"/>
      <c r="F1" s="181"/>
      <c r="G1" s="181"/>
      <c r="H1" s="181"/>
      <c r="I1" s="181"/>
      <c r="J1" s="181"/>
      <c r="K1" s="181"/>
      <c r="L1" s="181"/>
      <c r="M1" s="181"/>
      <c r="N1" s="181"/>
      <c r="O1" s="181"/>
      <c r="P1" s="181"/>
      <c r="Q1" s="181"/>
      <c r="R1" s="181"/>
      <c r="S1" s="181"/>
      <c r="T1" s="181"/>
      <c r="U1" s="181"/>
      <c r="Y1" s="671"/>
      <c r="Z1" s="671"/>
      <c r="AA1" s="671"/>
      <c r="AC1" s="672" t="s">
        <v>69</v>
      </c>
      <c r="AD1" s="672"/>
      <c r="AE1" s="672"/>
      <c r="AF1" s="672"/>
      <c r="AG1" s="672"/>
      <c r="AH1" s="672"/>
      <c r="AI1" s="672"/>
      <c r="AJ1" s="672"/>
      <c r="AK1" s="667">
        <f>IF(ISBLANK('Титул Декларации'!AK1),"",'Титул Декларации'!AK1)</f>
        <v>5</v>
      </c>
      <c r="AL1" s="667"/>
      <c r="AM1" s="667"/>
      <c r="AN1" s="667">
        <f>IF(ISBLANK('Титул Декларации'!AN1),"",'Титул Декларации'!AN1)</f>
        <v>0</v>
      </c>
      <c r="AO1" s="667"/>
      <c r="AP1" s="667"/>
      <c r="AQ1" s="667">
        <f>IF(ISBLANK('Титул Декларации'!AQ1),"",'Титул Декларации'!AQ1)</f>
        <v>1</v>
      </c>
      <c r="AR1" s="667"/>
      <c r="AS1" s="667"/>
      <c r="AT1" s="667">
        <f>IF(ISBLANK('Титул Декларации'!AT1),"",'Титул Декларации'!AT1)</f>
        <v>8</v>
      </c>
      <c r="AU1" s="667"/>
      <c r="AV1" s="667"/>
      <c r="AW1" s="667">
        <f>IF(ISBLANK('Титул Декларации'!AW1),"",'Титул Декларации'!AW1)</f>
        <v>0</v>
      </c>
      <c r="AX1" s="667"/>
      <c r="AY1" s="667"/>
      <c r="AZ1" s="667">
        <f>IF(ISBLANK('Титул Декларации'!AZ1),"",'Титул Декларации'!AZ1)</f>
        <v>5</v>
      </c>
      <c r="BA1" s="667"/>
      <c r="BB1" s="667"/>
      <c r="BC1" s="667">
        <f>IF(ISBLANK('Титул Декларации'!BC1),"",'Титул Декларации'!BC1)</f>
        <v>0</v>
      </c>
      <c r="BD1" s="667"/>
      <c r="BE1" s="667"/>
      <c r="BF1" s="667" t="str">
        <f>IF(ISBLANK('Титул Декларации'!BF1),"",'Титул Декларации'!BF1)</f>
        <v>1</v>
      </c>
      <c r="BG1" s="667"/>
      <c r="BH1" s="667"/>
      <c r="BI1" s="667">
        <f>IF(ISBLANK('Титул Декларации'!BI1),"",'Титул Декларации'!BI1)</f>
        <v>1</v>
      </c>
      <c r="BJ1" s="667"/>
      <c r="BK1" s="667"/>
      <c r="BL1" s="667" t="str">
        <f>IF(ISBLANK('Титул Декларации'!BL1),"",'Титул Декларации'!BL1)</f>
        <v>1</v>
      </c>
      <c r="BM1" s="667"/>
      <c r="BN1" s="667"/>
      <c r="BO1" s="667" t="str">
        <f>IF(ISBLANK('Титул Декларации'!BO1),"",'Титул Декларации'!BO1)</f>
        <v>1</v>
      </c>
      <c r="BP1" s="667"/>
      <c r="BQ1" s="667"/>
      <c r="BR1" s="667" t="str">
        <f>IF(ISBLANK('Титул Декларации'!BR1),"",'Титул Декларации'!BR1)</f>
        <v>1</v>
      </c>
      <c r="BS1" s="667"/>
      <c r="BT1" s="667"/>
      <c r="BW1" s="181"/>
      <c r="BX1" s="181"/>
      <c r="BY1" s="181"/>
      <c r="BZ1" s="181"/>
      <c r="CA1" s="181"/>
      <c r="CB1" s="181"/>
      <c r="CC1" s="181"/>
      <c r="CD1" s="181"/>
      <c r="CE1" s="181"/>
      <c r="CF1" s="181"/>
      <c r="CG1" s="181"/>
      <c r="CH1" s="181"/>
      <c r="CJ1" s="183"/>
      <c r="CK1" s="183"/>
      <c r="CL1" s="183"/>
      <c r="CM1" s="183"/>
      <c r="CN1" s="183"/>
      <c r="CO1" s="183"/>
      <c r="CP1" s="183"/>
      <c r="CQ1" s="183"/>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row>
    <row r="2" spans="1:120" s="182" customFormat="1" ht="3" customHeight="1" x14ac:dyDescent="0.2">
      <c r="A2" s="186"/>
      <c r="B2" s="186"/>
      <c r="C2" s="186"/>
      <c r="D2" s="181"/>
      <c r="E2" s="181"/>
      <c r="F2" s="181"/>
      <c r="G2" s="181"/>
      <c r="H2" s="181"/>
      <c r="I2" s="181"/>
      <c r="J2" s="181"/>
      <c r="K2" s="181"/>
      <c r="L2" s="181"/>
      <c r="M2" s="181"/>
      <c r="N2" s="181"/>
      <c r="O2" s="181"/>
      <c r="P2" s="181"/>
      <c r="Q2" s="181"/>
      <c r="R2" s="181"/>
      <c r="S2" s="181"/>
      <c r="T2" s="181"/>
      <c r="U2" s="181"/>
      <c r="Y2" s="181"/>
      <c r="Z2" s="181"/>
      <c r="AA2" s="181"/>
      <c r="AC2" s="187"/>
      <c r="AD2" s="187"/>
      <c r="AE2" s="187"/>
      <c r="AF2" s="187"/>
      <c r="AG2" s="187"/>
      <c r="AH2" s="187"/>
      <c r="AI2" s="187"/>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8"/>
      <c r="BQ2" s="668"/>
      <c r="BR2" s="668"/>
      <c r="BS2" s="668"/>
      <c r="BT2" s="668"/>
      <c r="BU2" s="181"/>
      <c r="BV2" s="181"/>
      <c r="BW2" s="181"/>
      <c r="BX2" s="181"/>
      <c r="BY2" s="181"/>
      <c r="BZ2" s="181"/>
      <c r="CA2" s="181"/>
      <c r="CB2" s="188"/>
      <c r="CC2" s="188"/>
      <c r="CD2" s="181"/>
      <c r="CE2" s="181"/>
      <c r="CF2" s="181"/>
      <c r="CG2" s="181"/>
      <c r="CH2" s="181"/>
      <c r="CI2" s="183"/>
      <c r="CJ2" s="183"/>
      <c r="CK2" s="183"/>
      <c r="CL2" s="183"/>
      <c r="CM2" s="183"/>
      <c r="CN2" s="183"/>
      <c r="CO2" s="183"/>
      <c r="CP2" s="183"/>
      <c r="CQ2" s="183"/>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row>
    <row r="3" spans="1:120" s="182" customFormat="1" ht="4.5" customHeight="1" x14ac:dyDescent="0.2">
      <c r="A3" s="186"/>
      <c r="B3" s="186"/>
      <c r="C3" s="186"/>
      <c r="D3" s="181"/>
      <c r="E3" s="181"/>
      <c r="F3" s="181"/>
      <c r="G3" s="181"/>
      <c r="H3" s="181"/>
      <c r="I3" s="181"/>
      <c r="J3" s="181"/>
      <c r="K3" s="181"/>
      <c r="L3" s="181"/>
      <c r="M3" s="181"/>
      <c r="N3" s="181"/>
      <c r="O3" s="181"/>
      <c r="P3" s="181"/>
      <c r="Q3" s="181"/>
      <c r="R3" s="181"/>
      <c r="S3" s="181"/>
      <c r="T3" s="181"/>
      <c r="U3" s="181"/>
      <c r="Y3" s="181"/>
      <c r="Z3" s="181"/>
      <c r="AA3" s="181"/>
      <c r="AC3" s="187"/>
      <c r="AD3" s="187"/>
      <c r="AE3" s="187"/>
      <c r="AF3" s="187"/>
      <c r="AG3" s="187"/>
      <c r="AH3" s="187"/>
      <c r="AI3" s="187"/>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8"/>
      <c r="CC3" s="188"/>
      <c r="CD3" s="181"/>
      <c r="CE3" s="181"/>
      <c r="CF3" s="181"/>
      <c r="CG3" s="181"/>
      <c r="CH3" s="181"/>
      <c r="CI3" s="183"/>
      <c r="CJ3" s="183"/>
      <c r="CK3" s="183"/>
      <c r="CL3" s="183"/>
      <c r="CM3" s="183"/>
      <c r="CN3" s="183"/>
      <c r="CO3" s="183"/>
      <c r="CP3" s="183"/>
      <c r="CQ3" s="183"/>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row>
    <row r="4" spans="1:120" s="182" customFormat="1" ht="17.25" customHeight="1" x14ac:dyDescent="0.2">
      <c r="A4" s="186"/>
      <c r="B4" s="186"/>
      <c r="C4" s="186"/>
      <c r="D4" s="181"/>
      <c r="E4" s="181"/>
      <c r="F4" s="181"/>
      <c r="G4" s="181"/>
      <c r="H4" s="181"/>
      <c r="I4" s="181"/>
      <c r="J4" s="181"/>
      <c r="K4" s="181"/>
      <c r="L4" s="181"/>
      <c r="M4" s="181"/>
      <c r="N4" s="181"/>
      <c r="O4" s="181"/>
      <c r="P4" s="181"/>
      <c r="Q4" s="181"/>
      <c r="R4" s="181"/>
      <c r="S4" s="181"/>
      <c r="T4" s="181"/>
      <c r="U4" s="181"/>
      <c r="Y4" s="181"/>
      <c r="Z4" s="181"/>
      <c r="AA4" s="181"/>
      <c r="AC4" s="672" t="s">
        <v>71</v>
      </c>
      <c r="AD4" s="672"/>
      <c r="AE4" s="672"/>
      <c r="AF4" s="672"/>
      <c r="AG4" s="672"/>
      <c r="AH4" s="672"/>
      <c r="AI4" s="672"/>
      <c r="AJ4" s="672"/>
      <c r="AK4" s="669" t="str">
        <f>IF(ISBLANK('Титул Декларации'!AK4),"",'Титул Декларации'!AK4)</f>
        <v/>
      </c>
      <c r="AL4" s="669"/>
      <c r="AM4" s="669"/>
      <c r="AN4" s="669" t="str">
        <f>IF(ISBLANK('Титул Декларации'!AN4),"",'Титул Декларации'!AN4)</f>
        <v/>
      </c>
      <c r="AO4" s="669"/>
      <c r="AP4" s="669"/>
      <c r="AQ4" s="669" t="str">
        <f>IF(ISBLANK('Титул Декларации'!AQ4),"",'Титул Декларации'!AQ4)</f>
        <v/>
      </c>
      <c r="AR4" s="669"/>
      <c r="AS4" s="669"/>
      <c r="AT4" s="669" t="str">
        <f>IF(ISBLANK('Титул Декларации'!AT4),"",'Титул Декларации'!AT4)</f>
        <v/>
      </c>
      <c r="AU4" s="669"/>
      <c r="AV4" s="669"/>
      <c r="AW4" s="669" t="str">
        <f>IF(ISBLANK('Титул Декларации'!AW4),"",'Титул Декларации'!AW4)</f>
        <v/>
      </c>
      <c r="AX4" s="669"/>
      <c r="AY4" s="669"/>
      <c r="AZ4" s="669" t="str">
        <f>IF(ISBLANK('Титул Декларации'!AZ4),"",'Титул Декларации'!AZ4)</f>
        <v/>
      </c>
      <c r="BA4" s="669"/>
      <c r="BB4" s="669"/>
      <c r="BC4" s="669" t="str">
        <f>IF(ISBLANK('Титул Декларации'!BC4),"",'Титул Декларации'!BC4)</f>
        <v/>
      </c>
      <c r="BD4" s="669"/>
      <c r="BE4" s="669"/>
      <c r="BF4" s="669" t="str">
        <f>IF(ISBLANK('Титул Декларации'!BF4),"",'Титул Декларации'!BF4)</f>
        <v/>
      </c>
      <c r="BG4" s="669"/>
      <c r="BH4" s="669"/>
      <c r="BI4" s="669" t="str">
        <f>IF(ISBLANK('Титул Декларации'!BI4),"",'Титул Декларации'!BI4)</f>
        <v/>
      </c>
      <c r="BJ4" s="669"/>
      <c r="BK4" s="669"/>
      <c r="BL4" s="673" t="s">
        <v>72</v>
      </c>
      <c r="BM4" s="673"/>
      <c r="BN4" s="673"/>
      <c r="BO4" s="673"/>
      <c r="BP4" s="673"/>
      <c r="BQ4" s="673"/>
      <c r="BR4" s="660" t="s">
        <v>73</v>
      </c>
      <c r="BS4" s="660"/>
      <c r="BT4" s="660"/>
      <c r="BU4" s="660" t="s">
        <v>73</v>
      </c>
      <c r="BV4" s="660"/>
      <c r="BW4" s="660"/>
      <c r="BX4" s="660" t="s">
        <v>141</v>
      </c>
      <c r="BY4" s="660"/>
      <c r="BZ4" s="660"/>
      <c r="CA4" s="189"/>
      <c r="CB4" s="189"/>
      <c r="CC4" s="189"/>
      <c r="CD4" s="189"/>
      <c r="CE4" s="189"/>
      <c r="CF4" s="189"/>
      <c r="CG4" s="189"/>
      <c r="CH4" s="189"/>
      <c r="CK4" s="183"/>
      <c r="CL4" s="183"/>
      <c r="CM4" s="183"/>
      <c r="CN4" s="183"/>
      <c r="CO4" s="183"/>
      <c r="CP4" s="183"/>
      <c r="CQ4" s="183"/>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row>
    <row r="5" spans="1:120" s="168" customFormat="1" ht="11.25" customHeight="1" x14ac:dyDescent="0.2"/>
    <row r="6" spans="1:120" s="151" customFormat="1" ht="9" customHeight="1" x14ac:dyDescent="0.2"/>
    <row r="7" spans="1:120" ht="15.95" customHeight="1" x14ac:dyDescent="0.2">
      <c r="A7" s="670" t="s">
        <v>105</v>
      </c>
      <c r="B7" s="670"/>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c r="AZ7" s="670"/>
      <c r="BA7" s="670"/>
      <c r="BB7" s="670"/>
      <c r="BC7" s="670"/>
      <c r="BD7" s="670"/>
      <c r="BE7" s="670"/>
      <c r="BF7" s="670"/>
      <c r="BG7" s="670"/>
      <c r="BH7" s="670"/>
      <c r="BI7" s="670"/>
      <c r="BJ7" s="670"/>
      <c r="BK7" s="670"/>
      <c r="BL7" s="670"/>
      <c r="BM7" s="670"/>
      <c r="BN7" s="670"/>
      <c r="BO7" s="670"/>
      <c r="BP7" s="670"/>
      <c r="BQ7" s="670"/>
      <c r="BR7" s="670"/>
      <c r="BS7" s="670"/>
      <c r="BT7" s="670"/>
      <c r="BU7" s="670"/>
      <c r="BV7" s="670"/>
      <c r="BW7" s="670"/>
      <c r="BX7" s="670"/>
      <c r="BY7" s="670"/>
      <c r="BZ7" s="670"/>
      <c r="CA7" s="670"/>
      <c r="CB7" s="670"/>
      <c r="CC7" s="670"/>
      <c r="CD7" s="670"/>
      <c r="CE7" s="670"/>
      <c r="CF7" s="670"/>
      <c r="CG7" s="670"/>
      <c r="CH7" s="670"/>
      <c r="CI7" s="670"/>
      <c r="CJ7" s="670"/>
      <c r="CK7" s="670"/>
      <c r="CL7" s="670"/>
      <c r="CM7" s="670"/>
      <c r="CN7" s="670"/>
      <c r="CO7" s="670"/>
      <c r="CP7" s="670"/>
      <c r="CQ7" s="670"/>
      <c r="CR7" s="670"/>
      <c r="CS7" s="670"/>
      <c r="CT7" s="670"/>
      <c r="CU7" s="670"/>
      <c r="CV7" s="670"/>
      <c r="CW7" s="670"/>
      <c r="CX7" s="670"/>
      <c r="CY7" s="670"/>
      <c r="CZ7" s="670"/>
      <c r="DA7" s="670"/>
      <c r="DB7" s="670"/>
      <c r="DC7" s="670"/>
      <c r="DD7" s="670"/>
      <c r="DE7" s="670"/>
      <c r="DF7" s="670"/>
      <c r="DG7" s="670"/>
      <c r="DH7" s="670"/>
      <c r="DI7" s="670"/>
      <c r="DJ7" s="670"/>
      <c r="DK7" s="670"/>
      <c r="DL7" s="670"/>
      <c r="DM7" s="670"/>
      <c r="DN7" s="670"/>
      <c r="DO7" s="670"/>
      <c r="DP7" s="670"/>
    </row>
    <row r="8" spans="1:120" ht="12.75" x14ac:dyDescent="0.2">
      <c r="A8" s="670" t="s">
        <v>106</v>
      </c>
      <c r="B8" s="670"/>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c r="AZ8" s="670"/>
      <c r="BA8" s="670"/>
      <c r="BB8" s="670"/>
      <c r="BC8" s="670"/>
      <c r="BD8" s="670"/>
      <c r="BE8" s="670"/>
      <c r="BF8" s="670"/>
      <c r="BG8" s="670"/>
      <c r="BH8" s="670"/>
      <c r="BI8" s="670"/>
      <c r="BJ8" s="670"/>
      <c r="BK8" s="670"/>
      <c r="BL8" s="670"/>
      <c r="BM8" s="670"/>
      <c r="BN8" s="670"/>
      <c r="BO8" s="670"/>
      <c r="BP8" s="670"/>
      <c r="BQ8" s="670"/>
      <c r="BR8" s="670"/>
      <c r="BS8" s="670"/>
      <c r="BT8" s="670"/>
      <c r="BU8" s="670"/>
      <c r="BV8" s="670"/>
      <c r="BW8" s="670"/>
      <c r="BX8" s="670"/>
      <c r="BY8" s="670"/>
      <c r="BZ8" s="670"/>
      <c r="CA8" s="670"/>
      <c r="CB8" s="670"/>
      <c r="CC8" s="670"/>
      <c r="CD8" s="670"/>
      <c r="CE8" s="670"/>
      <c r="CF8" s="670"/>
      <c r="CG8" s="670"/>
      <c r="CH8" s="670"/>
      <c r="CI8" s="670"/>
      <c r="CJ8" s="670"/>
      <c r="CK8" s="670"/>
      <c r="CL8" s="670"/>
      <c r="CM8" s="670"/>
      <c r="CN8" s="670"/>
      <c r="CO8" s="670"/>
      <c r="CP8" s="670"/>
      <c r="CQ8" s="670"/>
      <c r="CR8" s="670"/>
      <c r="CS8" s="670"/>
      <c r="CT8" s="670"/>
      <c r="CU8" s="670"/>
      <c r="CV8" s="670"/>
      <c r="CW8" s="670"/>
      <c r="CX8" s="670"/>
      <c r="CY8" s="670"/>
      <c r="CZ8" s="670"/>
      <c r="DA8" s="670"/>
      <c r="DB8" s="670"/>
      <c r="DC8" s="670"/>
      <c r="DD8" s="670"/>
      <c r="DE8" s="670"/>
      <c r="DF8" s="670"/>
      <c r="DG8" s="670"/>
      <c r="DH8" s="670"/>
      <c r="DI8" s="670"/>
      <c r="DJ8" s="670"/>
      <c r="DK8" s="670"/>
      <c r="DL8" s="670"/>
      <c r="DM8" s="670"/>
      <c r="DN8" s="670"/>
      <c r="DO8" s="670"/>
      <c r="DP8" s="670"/>
    </row>
    <row r="9" spans="1:120" ht="12.75" x14ac:dyDescent="0.2">
      <c r="A9" s="670" t="s">
        <v>107</v>
      </c>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670"/>
      <c r="BC9" s="670"/>
      <c r="BD9" s="670"/>
      <c r="BE9" s="670"/>
      <c r="BF9" s="670"/>
      <c r="BG9" s="670"/>
      <c r="BH9" s="670"/>
      <c r="BI9" s="670"/>
      <c r="BJ9" s="670"/>
      <c r="BK9" s="670"/>
      <c r="BL9" s="670"/>
      <c r="BM9" s="670"/>
      <c r="BN9" s="670"/>
      <c r="BO9" s="670"/>
      <c r="BP9" s="670"/>
      <c r="BQ9" s="670"/>
      <c r="BR9" s="670"/>
      <c r="BS9" s="670"/>
      <c r="BT9" s="670"/>
      <c r="BU9" s="670"/>
      <c r="BV9" s="670"/>
      <c r="BW9" s="670"/>
      <c r="BX9" s="670"/>
      <c r="BY9" s="670"/>
      <c r="BZ9" s="670"/>
      <c r="CA9" s="670"/>
      <c r="CB9" s="670"/>
      <c r="CC9" s="670"/>
      <c r="CD9" s="670"/>
      <c r="CE9" s="670"/>
      <c r="CF9" s="670"/>
      <c r="CG9" s="670"/>
      <c r="CH9" s="670"/>
      <c r="CI9" s="670"/>
      <c r="CJ9" s="670"/>
      <c r="CK9" s="670"/>
      <c r="CL9" s="670"/>
      <c r="CM9" s="670"/>
      <c r="CN9" s="670"/>
      <c r="CO9" s="670"/>
      <c r="CP9" s="670"/>
      <c r="CQ9" s="670"/>
      <c r="CR9" s="670"/>
      <c r="CS9" s="670"/>
      <c r="CT9" s="670"/>
      <c r="CU9" s="670"/>
      <c r="CV9" s="670"/>
      <c r="CW9" s="670"/>
      <c r="CX9" s="670"/>
      <c r="CY9" s="670"/>
      <c r="CZ9" s="670"/>
      <c r="DA9" s="670"/>
      <c r="DB9" s="670"/>
      <c r="DC9" s="670"/>
      <c r="DD9" s="670"/>
      <c r="DE9" s="670"/>
      <c r="DF9" s="670"/>
      <c r="DG9" s="670"/>
      <c r="DH9" s="670"/>
      <c r="DI9" s="670"/>
      <c r="DJ9" s="670"/>
      <c r="DK9" s="670"/>
      <c r="DL9" s="670"/>
      <c r="DM9" s="670"/>
      <c r="DN9" s="670"/>
      <c r="DO9" s="670"/>
      <c r="DP9" s="670"/>
    </row>
    <row r="10" spans="1:120" ht="20.25" customHeight="1" x14ac:dyDescent="0.3">
      <c r="AF10" s="204" t="s">
        <v>403</v>
      </c>
      <c r="DP10" s="191" t="s">
        <v>108</v>
      </c>
    </row>
    <row r="11" spans="1:120" ht="24.75" customHeight="1" x14ac:dyDescent="0.2">
      <c r="A11" s="666" t="s">
        <v>109</v>
      </c>
      <c r="B11" s="66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58" t="s">
        <v>110</v>
      </c>
      <c r="BB11" s="658"/>
      <c r="BC11" s="658"/>
      <c r="BD11" s="658"/>
      <c r="BE11" s="658"/>
      <c r="BF11" s="658"/>
      <c r="BG11" s="658"/>
      <c r="BH11" s="658"/>
      <c r="BI11" s="665" t="s">
        <v>111</v>
      </c>
      <c r="BJ11" s="665"/>
      <c r="BK11" s="665"/>
      <c r="BL11" s="665"/>
      <c r="BM11" s="665"/>
      <c r="BN11" s="665"/>
      <c r="BO11" s="665"/>
      <c r="BP11" s="665"/>
      <c r="BQ11" s="665"/>
      <c r="BR11" s="665"/>
      <c r="BS11" s="665"/>
      <c r="BT11" s="665"/>
      <c r="BU11" s="665"/>
      <c r="BV11" s="665"/>
      <c r="BW11" s="665"/>
      <c r="BX11" s="665"/>
      <c r="BY11" s="665"/>
      <c r="BZ11" s="665"/>
      <c r="CA11" s="665"/>
      <c r="CB11" s="665"/>
      <c r="CC11" s="665"/>
      <c r="CD11" s="665"/>
      <c r="CE11" s="665"/>
      <c r="CF11" s="665"/>
      <c r="CG11" s="665"/>
      <c r="CH11" s="665"/>
      <c r="CI11" s="665"/>
      <c r="CJ11" s="665"/>
      <c r="CK11" s="665"/>
      <c r="CL11" s="665"/>
      <c r="CM11" s="665"/>
      <c r="CN11" s="665"/>
      <c r="CO11" s="665"/>
      <c r="CP11" s="665"/>
      <c r="CQ11" s="665"/>
      <c r="CR11" s="665"/>
      <c r="CS11" s="665"/>
      <c r="CT11" s="665"/>
      <c r="CU11" s="665"/>
      <c r="CV11" s="665"/>
      <c r="CW11" s="665"/>
      <c r="CX11" s="665"/>
      <c r="CY11" s="665"/>
      <c r="CZ11" s="665"/>
      <c r="DA11" s="665"/>
      <c r="DB11" s="665"/>
      <c r="DC11" s="665"/>
      <c r="DD11" s="665"/>
      <c r="DE11" s="665"/>
      <c r="DF11" s="665"/>
      <c r="DG11" s="665"/>
      <c r="DH11" s="665"/>
      <c r="DI11" s="665"/>
      <c r="DJ11" s="665"/>
      <c r="DK11" s="665"/>
      <c r="DL11" s="665"/>
      <c r="DM11" s="665"/>
      <c r="DN11" s="665"/>
      <c r="DO11" s="665"/>
      <c r="DP11" s="665"/>
    </row>
    <row r="12" spans="1:120" ht="10.5" customHeight="1" x14ac:dyDescent="0.2">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3"/>
      <c r="BB12" s="193"/>
      <c r="BC12" s="193"/>
      <c r="BD12" s="193"/>
      <c r="BE12" s="193"/>
      <c r="BF12" s="193"/>
      <c r="BG12" s="193"/>
      <c r="BH12" s="193"/>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row>
    <row r="13" spans="1:120" ht="9" customHeight="1" x14ac:dyDescent="0.2">
      <c r="A13" s="646" t="s">
        <v>130</v>
      </c>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193"/>
      <c r="BB13" s="193"/>
      <c r="BC13" s="193"/>
      <c r="BD13" s="193"/>
      <c r="BE13" s="193"/>
      <c r="BF13" s="193"/>
      <c r="BG13" s="193"/>
      <c r="BH13" s="193"/>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row>
    <row r="14" spans="1:120" ht="17.25" customHeight="1" x14ac:dyDescent="0.2">
      <c r="A14" s="646"/>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c r="AS14" s="646"/>
      <c r="AT14" s="646"/>
      <c r="AU14" s="646"/>
      <c r="AV14" s="646"/>
      <c r="AW14" s="646"/>
      <c r="AX14" s="646"/>
      <c r="AY14" s="646"/>
      <c r="AZ14" s="646"/>
      <c r="BA14" s="647" t="s">
        <v>112</v>
      </c>
      <c r="BB14" s="647"/>
      <c r="BC14" s="647"/>
      <c r="BD14" s="647"/>
      <c r="BE14" s="647"/>
      <c r="BF14" s="647"/>
      <c r="BG14" s="647"/>
      <c r="BH14" s="648"/>
      <c r="BI14" s="652" t="s">
        <v>74</v>
      </c>
      <c r="BJ14" s="652"/>
      <c r="BK14" s="652"/>
    </row>
    <row r="15" spans="1:120" ht="9" customHeight="1" x14ac:dyDescent="0.2">
      <c r="A15" s="646"/>
      <c r="B15" s="646"/>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c r="AU15" s="646"/>
      <c r="AV15" s="646"/>
      <c r="AW15" s="646"/>
      <c r="AX15" s="646"/>
      <c r="AY15" s="646"/>
      <c r="AZ15" s="646"/>
    </row>
    <row r="16" spans="1:120" ht="17.25" customHeight="1" x14ac:dyDescent="0.2">
      <c r="A16" s="644" t="s">
        <v>113</v>
      </c>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BA16" s="647" t="s">
        <v>29</v>
      </c>
      <c r="BB16" s="647"/>
      <c r="BC16" s="647"/>
      <c r="BD16" s="647"/>
      <c r="BE16" s="647"/>
      <c r="BF16" s="647"/>
      <c r="BG16" s="647"/>
      <c r="BH16" s="648"/>
      <c r="BI16" s="659">
        <f>'Карточка ИП'!CJ12</f>
        <v>4</v>
      </c>
      <c r="BJ16" s="659"/>
      <c r="BK16" s="659"/>
      <c r="BL16" s="659">
        <f>'Карточка ИП'!CM12</f>
        <v>6</v>
      </c>
      <c r="BM16" s="659"/>
      <c r="BN16" s="659"/>
      <c r="BO16" s="659">
        <f>'Карточка ИП'!CP12</f>
        <v>4</v>
      </c>
      <c r="BP16" s="659"/>
      <c r="BQ16" s="659"/>
      <c r="BR16" s="659">
        <f>'Карточка ИП'!CS12</f>
        <v>3</v>
      </c>
      <c r="BS16" s="659"/>
      <c r="BT16" s="659"/>
      <c r="BU16" s="659">
        <f>'Карточка ИП'!CV12</f>
        <v>4</v>
      </c>
      <c r="BV16" s="659"/>
      <c r="BW16" s="659"/>
      <c r="BX16" s="659">
        <f>'Карточка ИП'!CY12</f>
        <v>0</v>
      </c>
      <c r="BY16" s="659"/>
      <c r="BZ16" s="659"/>
      <c r="CA16" s="659">
        <f>'Карточка ИП'!DB12</f>
        <v>0</v>
      </c>
      <c r="CB16" s="659"/>
      <c r="CC16" s="659"/>
      <c r="CD16" s="659">
        <f>'Карточка ИП'!DE12</f>
        <v>0</v>
      </c>
      <c r="CE16" s="659"/>
      <c r="CF16" s="659"/>
      <c r="CG16" s="659">
        <f>'Карточка ИП'!DH12</f>
        <v>0</v>
      </c>
      <c r="CH16" s="659"/>
      <c r="CI16" s="659"/>
      <c r="CJ16" s="659">
        <f>'Карточка ИП'!DK12</f>
        <v>0</v>
      </c>
      <c r="CK16" s="659"/>
      <c r="CL16" s="659"/>
      <c r="CM16" s="659">
        <f>'Карточка ИП'!DN12</f>
        <v>0</v>
      </c>
      <c r="CN16" s="659"/>
      <c r="CO16" s="659"/>
    </row>
    <row r="17" spans="1:120" ht="16.5" customHeight="1" x14ac:dyDescent="0.2"/>
    <row r="18" spans="1:120" ht="17.25" customHeight="1" x14ac:dyDescent="0.2">
      <c r="A18" s="664" t="s">
        <v>114</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BA18" s="647" t="s">
        <v>31</v>
      </c>
      <c r="BB18" s="647"/>
      <c r="BC18" s="647"/>
      <c r="BD18" s="647"/>
      <c r="BE18" s="647"/>
      <c r="BF18" s="647"/>
      <c r="BG18" s="647"/>
      <c r="BH18" s="648"/>
      <c r="BI18" s="652" t="s">
        <v>74</v>
      </c>
      <c r="BJ18" s="652"/>
      <c r="BK18" s="652"/>
      <c r="BL18" s="652" t="s">
        <v>159</v>
      </c>
      <c r="BM18" s="652"/>
      <c r="BN18" s="652"/>
      <c r="BO18" s="652" t="s">
        <v>141</v>
      </c>
      <c r="BP18" s="652"/>
      <c r="BQ18" s="652"/>
      <c r="BR18" s="652" t="s">
        <v>74</v>
      </c>
      <c r="BS18" s="652"/>
      <c r="BT18" s="652"/>
      <c r="BU18" s="652" t="s">
        <v>73</v>
      </c>
      <c r="BV18" s="652"/>
      <c r="BW18" s="652"/>
      <c r="BX18" s="652" t="s">
        <v>160</v>
      </c>
      <c r="BY18" s="652"/>
      <c r="BZ18" s="652"/>
      <c r="CA18" s="652" t="s">
        <v>73</v>
      </c>
      <c r="CB18" s="652"/>
      <c r="CC18" s="652"/>
      <c r="CD18" s="652" t="s">
        <v>74</v>
      </c>
      <c r="CE18" s="652"/>
      <c r="CF18" s="652"/>
      <c r="CG18" s="652" t="s">
        <v>73</v>
      </c>
      <c r="CH18" s="652"/>
      <c r="CI18" s="652"/>
      <c r="CJ18" s="652" t="s">
        <v>74</v>
      </c>
      <c r="CK18" s="652"/>
      <c r="CL18" s="652"/>
      <c r="CM18" s="652" t="s">
        <v>74</v>
      </c>
      <c r="CN18" s="652"/>
      <c r="CO18" s="652"/>
      <c r="CP18" s="652" t="s">
        <v>73</v>
      </c>
      <c r="CQ18" s="652"/>
      <c r="CR18" s="652"/>
      <c r="CS18" s="652" t="s">
        <v>74</v>
      </c>
      <c r="CT18" s="652"/>
      <c r="CU18" s="652"/>
      <c r="CV18" s="652" t="s">
        <v>74</v>
      </c>
      <c r="CW18" s="652"/>
      <c r="CX18" s="652"/>
      <c r="CY18" s="652" t="s">
        <v>73</v>
      </c>
      <c r="CZ18" s="652"/>
      <c r="DA18" s="652"/>
      <c r="DB18" s="652" t="s">
        <v>73</v>
      </c>
      <c r="DC18" s="652"/>
      <c r="DD18" s="652"/>
      <c r="DE18" s="652" t="s">
        <v>73</v>
      </c>
      <c r="DF18" s="652"/>
      <c r="DG18" s="652"/>
      <c r="DH18" s="652" t="s">
        <v>74</v>
      </c>
      <c r="DI18" s="652"/>
      <c r="DJ18" s="652"/>
      <c r="DK18" s="652" t="s">
        <v>74</v>
      </c>
      <c r="DL18" s="652"/>
      <c r="DM18" s="652"/>
      <c r="DN18" s="652" t="s">
        <v>73</v>
      </c>
      <c r="DO18" s="652"/>
      <c r="DP18" s="652"/>
    </row>
    <row r="19" spans="1:120" ht="14.25" customHeight="1" x14ac:dyDescent="0.2"/>
    <row r="20" spans="1:120" x14ac:dyDescent="0.2">
      <c r="A20" s="663" t="s">
        <v>170</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row>
    <row r="21" spans="1:120" x14ac:dyDescent="0.2">
      <c r="A21" s="663"/>
      <c r="B21" s="663"/>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row>
    <row r="22" spans="1:120" ht="4.5" customHeight="1" x14ac:dyDescent="0.2"/>
    <row r="23" spans="1:120" ht="17.25" customHeight="1" x14ac:dyDescent="0.2">
      <c r="D23" s="644" t="s">
        <v>115</v>
      </c>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7" t="s">
        <v>33</v>
      </c>
      <c r="BB23" s="647"/>
      <c r="BC23" s="647"/>
      <c r="BD23" s="647"/>
      <c r="BE23" s="647"/>
      <c r="BF23" s="647"/>
      <c r="BG23" s="647"/>
      <c r="BH23" s="648"/>
      <c r="BI23" s="653">
        <f>ROUND(ДеклУСН3,0)</f>
        <v>15000</v>
      </c>
      <c r="BJ23" s="654"/>
      <c r="BK23" s="654"/>
      <c r="BL23" s="654"/>
      <c r="BM23" s="654"/>
      <c r="BN23" s="654"/>
      <c r="BO23" s="654"/>
      <c r="BP23" s="654"/>
      <c r="BQ23" s="654"/>
      <c r="BR23" s="654"/>
      <c r="BS23" s="654"/>
      <c r="BT23" s="654"/>
      <c r="BU23" s="654"/>
      <c r="BV23" s="654"/>
      <c r="BW23" s="654"/>
      <c r="BX23" s="654"/>
      <c r="BY23" s="654"/>
      <c r="BZ23" s="654"/>
      <c r="CA23" s="654"/>
      <c r="CB23" s="654"/>
      <c r="CC23" s="654"/>
      <c r="CD23" s="654"/>
      <c r="CE23" s="654"/>
      <c r="CF23" s="655"/>
      <c r="CH23" s="661"/>
      <c r="CI23" s="662"/>
      <c r="CJ23" s="662"/>
      <c r="CK23" s="662"/>
      <c r="CL23" s="662"/>
      <c r="CM23" s="662"/>
      <c r="CN23" s="662"/>
      <c r="CO23" s="662"/>
      <c r="CP23" s="662"/>
      <c r="CQ23" s="662"/>
      <c r="CR23" s="662"/>
      <c r="CS23" s="662"/>
      <c r="CT23" s="662"/>
      <c r="CU23" s="662"/>
      <c r="CV23" s="662"/>
      <c r="CW23" s="662"/>
      <c r="CX23" s="662"/>
      <c r="CY23" s="662"/>
      <c r="CZ23" s="662"/>
      <c r="DA23" s="662"/>
      <c r="DB23" s="662"/>
      <c r="DC23" s="662"/>
      <c r="DD23" s="662"/>
    </row>
    <row r="24" spans="1:120" ht="8.25" customHeight="1" x14ac:dyDescent="0.2"/>
    <row r="25" spans="1:120" ht="17.25" customHeight="1" x14ac:dyDescent="0.2">
      <c r="D25" s="644" t="s">
        <v>116</v>
      </c>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5"/>
      <c r="AY25" s="645"/>
      <c r="AZ25" s="645"/>
      <c r="BA25" s="647" t="s">
        <v>35</v>
      </c>
      <c r="BB25" s="647"/>
      <c r="BC25" s="647"/>
      <c r="BD25" s="647"/>
      <c r="BE25" s="647"/>
      <c r="BF25" s="647"/>
      <c r="BG25" s="647"/>
      <c r="BH25" s="648"/>
      <c r="BI25" s="653">
        <f>ROUND(ДеклУСН6,0)</f>
        <v>15000</v>
      </c>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5"/>
      <c r="CH25" s="661"/>
      <c r="CI25" s="662"/>
      <c r="CJ25" s="662"/>
      <c r="CK25" s="662"/>
      <c r="CL25" s="662"/>
      <c r="CM25" s="662"/>
      <c r="CN25" s="662"/>
      <c r="CO25" s="662"/>
      <c r="CP25" s="662"/>
      <c r="CQ25" s="662"/>
      <c r="CR25" s="662"/>
      <c r="CS25" s="662"/>
      <c r="CT25" s="662"/>
      <c r="CU25" s="662"/>
      <c r="CV25" s="662"/>
      <c r="CW25" s="662"/>
      <c r="CX25" s="662"/>
      <c r="CY25" s="662"/>
      <c r="CZ25" s="662"/>
      <c r="DA25" s="662"/>
      <c r="DB25" s="662"/>
      <c r="DC25" s="662"/>
      <c r="DD25" s="662"/>
    </row>
    <row r="26" spans="1:120" ht="8.25" customHeight="1" x14ac:dyDescent="0.2"/>
    <row r="27" spans="1:120" ht="17.25" customHeight="1" x14ac:dyDescent="0.2">
      <c r="D27" s="197" t="s">
        <v>117</v>
      </c>
      <c r="BA27" s="647" t="s">
        <v>41</v>
      </c>
      <c r="BB27" s="647"/>
      <c r="BC27" s="647"/>
      <c r="BD27" s="647"/>
      <c r="BE27" s="647"/>
      <c r="BF27" s="647"/>
      <c r="BG27" s="647"/>
      <c r="BH27" s="648"/>
      <c r="BI27" s="653">
        <f>ROUND(ДеклУСН9,0)</f>
        <v>15000</v>
      </c>
      <c r="BJ27" s="654"/>
      <c r="BK27" s="654"/>
      <c r="BL27" s="654"/>
      <c r="BM27" s="654"/>
      <c r="BN27" s="654"/>
      <c r="BO27" s="654"/>
      <c r="BP27" s="654"/>
      <c r="BQ27" s="654"/>
      <c r="BR27" s="654"/>
      <c r="BS27" s="654"/>
      <c r="BT27" s="654"/>
      <c r="BU27" s="654"/>
      <c r="BV27" s="654"/>
      <c r="BW27" s="654"/>
      <c r="BX27" s="654"/>
      <c r="BY27" s="654"/>
      <c r="BZ27" s="654"/>
      <c r="CA27" s="654"/>
      <c r="CB27" s="654"/>
      <c r="CC27" s="654"/>
      <c r="CD27" s="654"/>
      <c r="CE27" s="654"/>
      <c r="CF27" s="655"/>
      <c r="CH27" s="661"/>
      <c r="CI27" s="662"/>
      <c r="CJ27" s="662"/>
      <c r="CK27" s="662"/>
      <c r="CL27" s="662"/>
      <c r="CM27" s="662"/>
      <c r="CN27" s="662"/>
      <c r="CO27" s="662"/>
      <c r="CP27" s="662"/>
      <c r="CQ27" s="662"/>
      <c r="CR27" s="662"/>
      <c r="CS27" s="662"/>
      <c r="CT27" s="662"/>
      <c r="CU27" s="662"/>
      <c r="CV27" s="662"/>
      <c r="CW27" s="662"/>
      <c r="CX27" s="662"/>
      <c r="CY27" s="662"/>
      <c r="CZ27" s="662"/>
      <c r="DA27" s="662"/>
      <c r="DB27" s="662"/>
      <c r="DC27" s="662"/>
      <c r="DD27" s="662"/>
    </row>
    <row r="28" spans="1:120" ht="9" customHeight="1" x14ac:dyDescent="0.2"/>
    <row r="29" spans="1:120" ht="12.75" customHeight="1" x14ac:dyDescent="0.2">
      <c r="A29" s="646" t="s">
        <v>131</v>
      </c>
      <c r="B29" s="646"/>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6"/>
      <c r="AY29" s="646"/>
      <c r="AZ29" s="646"/>
      <c r="BA29" s="646"/>
      <c r="BB29" s="646"/>
      <c r="BC29" s="193"/>
      <c r="BD29" s="193"/>
      <c r="BE29" s="193"/>
      <c r="BF29" s="193"/>
      <c r="BG29" s="193"/>
      <c r="BH29" s="193"/>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row>
    <row r="30" spans="1:120" ht="17.25" customHeight="1" x14ac:dyDescent="0.2">
      <c r="A30" s="646"/>
      <c r="B30" s="646"/>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6"/>
      <c r="AY30" s="646"/>
      <c r="AZ30" s="646"/>
      <c r="BA30" s="646"/>
      <c r="BB30" s="646"/>
      <c r="BC30" s="647" t="s">
        <v>42</v>
      </c>
      <c r="BD30" s="647"/>
      <c r="BE30" s="647"/>
      <c r="BF30" s="647"/>
      <c r="BG30" s="195"/>
      <c r="BH30" s="196"/>
      <c r="BI30" s="653">
        <f>IF(('Раздел 1 Расчет налога'!CP30-'Раздел 1 Расчет налога'!CP37-'Раздел 1 Сумма налога'!BI27)&gt;=0,('Раздел 1 Расчет налога'!CP30-'Раздел 1 Расчет налога'!CP37-'Раздел 1 Сумма налога'!BI27),"")</f>
        <v>0</v>
      </c>
      <c r="BJ30" s="654"/>
      <c r="BK30" s="654"/>
      <c r="BL30" s="654"/>
      <c r="BM30" s="654"/>
      <c r="BN30" s="654"/>
      <c r="BO30" s="654"/>
      <c r="BP30" s="654"/>
      <c r="BQ30" s="654"/>
      <c r="BR30" s="654"/>
      <c r="BS30" s="654"/>
      <c r="BT30" s="654"/>
      <c r="BU30" s="654"/>
      <c r="BV30" s="654"/>
      <c r="BW30" s="654"/>
      <c r="BX30" s="654"/>
      <c r="BY30" s="654"/>
      <c r="BZ30" s="654"/>
      <c r="CA30" s="654"/>
      <c r="CB30" s="654"/>
      <c r="CC30" s="654"/>
      <c r="CD30" s="654"/>
      <c r="CE30" s="654"/>
      <c r="CF30" s="655"/>
    </row>
    <row r="31" spans="1:120" ht="12.75" customHeight="1" x14ac:dyDescent="0.2">
      <c r="A31" s="646"/>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row>
    <row r="32" spans="1:120" ht="12.75" customHeight="1" x14ac:dyDescent="0.2">
      <c r="A32" s="646" t="s">
        <v>132</v>
      </c>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193"/>
      <c r="BD32" s="193"/>
      <c r="BE32" s="193"/>
      <c r="BF32" s="193"/>
      <c r="BG32" s="193"/>
      <c r="BH32" s="193"/>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row>
    <row r="33" spans="1:120" ht="17.25" customHeight="1" x14ac:dyDescent="0.2">
      <c r="A33" s="646"/>
      <c r="B33" s="646"/>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646"/>
      <c r="AR33" s="646"/>
      <c r="AS33" s="646"/>
      <c r="AT33" s="646"/>
      <c r="AU33" s="646"/>
      <c r="AV33" s="646"/>
      <c r="AW33" s="646"/>
      <c r="AX33" s="646"/>
      <c r="AY33" s="646"/>
      <c r="AZ33" s="646"/>
      <c r="BA33" s="646"/>
      <c r="BB33" s="646"/>
      <c r="BC33" s="647" t="s">
        <v>43</v>
      </c>
      <c r="BD33" s="647"/>
      <c r="BE33" s="647"/>
      <c r="BF33" s="647"/>
      <c r="BG33" s="195"/>
      <c r="BH33" s="196"/>
      <c r="BI33" s="653" t="str">
        <f>IF(('Раздел 1 Расчет налога'!CP30-'Раздел 1 Расчет налога'!CP37-'Раздел 1 Сумма налога'!BI27)&lt;0,('Раздел 1 Расчет налога'!CP30-'Раздел 1 Расчет налога'!CP37-'Раздел 1 Сумма налога'!BI27),"")</f>
        <v/>
      </c>
      <c r="BJ33" s="654"/>
      <c r="BK33" s="654"/>
      <c r="BL33" s="654"/>
      <c r="BM33" s="654"/>
      <c r="BN33" s="654"/>
      <c r="BO33" s="654"/>
      <c r="BP33" s="654"/>
      <c r="BQ33" s="654"/>
      <c r="BR33" s="654"/>
      <c r="BS33" s="654"/>
      <c r="BT33" s="654"/>
      <c r="BU33" s="654"/>
      <c r="BV33" s="654"/>
      <c r="BW33" s="654"/>
      <c r="BX33" s="654"/>
      <c r="BY33" s="654"/>
      <c r="BZ33" s="654"/>
      <c r="CA33" s="654"/>
      <c r="CB33" s="654"/>
      <c r="CC33" s="654"/>
      <c r="CD33" s="654"/>
      <c r="CE33" s="654"/>
      <c r="CF33" s="655"/>
    </row>
    <row r="34" spans="1:120" ht="12.75" customHeight="1" x14ac:dyDescent="0.2">
      <c r="A34" s="646"/>
      <c r="B34" s="646"/>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6"/>
      <c r="AW34" s="646"/>
      <c r="AX34" s="646"/>
      <c r="AY34" s="646"/>
      <c r="AZ34" s="646"/>
      <c r="BA34" s="646"/>
      <c r="BB34" s="646"/>
    </row>
    <row r="36" spans="1:120" ht="17.25" customHeight="1" x14ac:dyDescent="0.2">
      <c r="A36" s="197" t="s">
        <v>114</v>
      </c>
      <c r="BA36" s="647" t="s">
        <v>44</v>
      </c>
      <c r="BB36" s="647"/>
      <c r="BC36" s="647"/>
      <c r="BD36" s="647"/>
      <c r="BE36" s="647"/>
      <c r="BF36" s="647"/>
      <c r="BG36" s="647"/>
      <c r="BH36" s="648"/>
      <c r="BI36" s="652"/>
      <c r="BJ36" s="652"/>
      <c r="BK36" s="652"/>
      <c r="BL36" s="652"/>
      <c r="BM36" s="652"/>
      <c r="BN36" s="652"/>
      <c r="BO36" s="652"/>
      <c r="BP36" s="652"/>
      <c r="BQ36" s="652"/>
      <c r="BR36" s="652"/>
      <c r="BS36" s="652"/>
      <c r="BT36" s="652"/>
      <c r="BU36" s="652"/>
      <c r="BV36" s="652"/>
      <c r="BW36" s="652"/>
      <c r="BX36" s="652"/>
      <c r="BY36" s="652"/>
      <c r="BZ36" s="652"/>
      <c r="CA36" s="652"/>
      <c r="CB36" s="652"/>
      <c r="CC36" s="652"/>
      <c r="CD36" s="652"/>
      <c r="CE36" s="652"/>
      <c r="CF36" s="652"/>
      <c r="CG36" s="652"/>
      <c r="CH36" s="652"/>
      <c r="CI36" s="652"/>
      <c r="CJ36" s="652"/>
      <c r="CK36" s="652"/>
      <c r="CL36" s="652"/>
      <c r="CM36" s="652"/>
      <c r="CN36" s="652"/>
      <c r="CO36" s="652"/>
      <c r="CP36" s="652"/>
      <c r="CQ36" s="652"/>
      <c r="CR36" s="652"/>
      <c r="CS36" s="652"/>
      <c r="CT36" s="652"/>
      <c r="CU36" s="652"/>
      <c r="CV36" s="652"/>
      <c r="CW36" s="652"/>
      <c r="CX36" s="652"/>
      <c r="CY36" s="652"/>
      <c r="CZ36" s="652"/>
      <c r="DA36" s="652"/>
      <c r="DB36" s="652"/>
      <c r="DC36" s="652"/>
      <c r="DD36" s="652"/>
      <c r="DE36" s="652"/>
      <c r="DF36" s="652"/>
      <c r="DG36" s="652"/>
      <c r="DH36" s="652"/>
      <c r="DI36" s="652"/>
      <c r="DJ36" s="652"/>
      <c r="DK36" s="652"/>
      <c r="DL36" s="652"/>
      <c r="DM36" s="652"/>
      <c r="DN36" s="652"/>
      <c r="DO36" s="652"/>
      <c r="DP36" s="652"/>
    </row>
    <row r="38" spans="1:120" ht="10.5" customHeight="1" x14ac:dyDescent="0.2">
      <c r="A38" s="646" t="s">
        <v>133</v>
      </c>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6"/>
      <c r="AN38" s="646"/>
      <c r="AO38" s="646"/>
      <c r="AP38" s="646"/>
      <c r="AQ38" s="646"/>
      <c r="AR38" s="646"/>
      <c r="AS38" s="646"/>
      <c r="AT38" s="646"/>
      <c r="AU38" s="646"/>
      <c r="AV38" s="646"/>
      <c r="AW38" s="646"/>
      <c r="AX38" s="646"/>
      <c r="AY38" s="646"/>
      <c r="AZ38" s="646"/>
      <c r="BA38" s="193"/>
      <c r="BB38" s="193"/>
      <c r="BC38" s="193"/>
      <c r="BD38" s="193"/>
      <c r="BE38" s="193"/>
      <c r="BF38" s="193"/>
      <c r="BG38" s="193"/>
      <c r="BH38" s="193"/>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row>
    <row r="39" spans="1:120" ht="17.25" customHeight="1" x14ac:dyDescent="0.2">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7" t="s">
        <v>45</v>
      </c>
      <c r="BB39" s="647"/>
      <c r="BC39" s="647"/>
      <c r="BD39" s="647"/>
      <c r="BE39" s="647"/>
      <c r="BF39" s="647"/>
      <c r="BG39" s="647"/>
      <c r="BH39" s="648"/>
      <c r="BI39" s="653"/>
      <c r="BJ39" s="654"/>
      <c r="BK39" s="654"/>
      <c r="BL39" s="654"/>
      <c r="BM39" s="654"/>
      <c r="BN39" s="654"/>
      <c r="BO39" s="654"/>
      <c r="BP39" s="654"/>
      <c r="BQ39" s="654"/>
      <c r="BR39" s="654"/>
      <c r="BS39" s="654"/>
      <c r="BT39" s="654"/>
      <c r="BU39" s="654"/>
      <c r="BV39" s="654"/>
      <c r="BW39" s="654"/>
      <c r="BX39" s="654"/>
      <c r="BY39" s="654"/>
      <c r="BZ39" s="654"/>
      <c r="CA39" s="654"/>
      <c r="CB39" s="654"/>
      <c r="CC39" s="654"/>
      <c r="CD39" s="654"/>
      <c r="CE39" s="654"/>
      <c r="CF39" s="655"/>
    </row>
    <row r="40" spans="1:120" ht="10.5" customHeight="1" x14ac:dyDescent="0.2">
      <c r="A40" s="646"/>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6"/>
      <c r="AU40" s="646"/>
      <c r="AV40" s="646"/>
      <c r="AW40" s="646"/>
      <c r="AX40" s="646"/>
      <c r="AY40" s="646"/>
      <c r="AZ40" s="646"/>
    </row>
    <row r="63" spans="1:120" ht="13.5" customHeight="1" x14ac:dyDescent="0.2"/>
    <row r="64" spans="1:120" s="168" customFormat="1" ht="12.75" x14ac:dyDescent="0.2">
      <c r="A64" s="657" t="s">
        <v>118</v>
      </c>
      <c r="B64" s="657"/>
      <c r="C64" s="657"/>
      <c r="D64" s="657"/>
      <c r="E64" s="657"/>
      <c r="F64" s="657"/>
      <c r="G64" s="657"/>
      <c r="H64" s="657"/>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657"/>
      <c r="AM64" s="657"/>
      <c r="AN64" s="657"/>
      <c r="AO64" s="657"/>
      <c r="AP64" s="657"/>
      <c r="AQ64" s="657"/>
      <c r="AR64" s="657"/>
      <c r="AS64" s="657"/>
      <c r="AT64" s="657"/>
      <c r="AU64" s="657"/>
      <c r="AV64" s="657"/>
      <c r="AW64" s="657"/>
      <c r="AX64" s="657"/>
      <c r="AY64" s="657"/>
      <c r="AZ64" s="657"/>
      <c r="BA64" s="657"/>
      <c r="BB64" s="657"/>
      <c r="BC64" s="657"/>
      <c r="BD64" s="657"/>
      <c r="BE64" s="657"/>
      <c r="BF64" s="657"/>
      <c r="BG64" s="657"/>
      <c r="BH64" s="657"/>
      <c r="BI64" s="657"/>
      <c r="BJ64" s="657"/>
      <c r="BK64" s="657"/>
      <c r="BL64" s="657"/>
      <c r="BM64" s="657"/>
      <c r="BN64" s="657"/>
      <c r="BO64" s="657"/>
      <c r="BP64" s="657"/>
      <c r="BQ64" s="657"/>
      <c r="BR64" s="657"/>
      <c r="BS64" s="657"/>
      <c r="BT64" s="657"/>
      <c r="BU64" s="657"/>
      <c r="BV64" s="657"/>
      <c r="BW64" s="657"/>
      <c r="BX64" s="657"/>
      <c r="BY64" s="657"/>
      <c r="BZ64" s="657"/>
      <c r="CA64" s="657"/>
      <c r="CB64" s="657"/>
      <c r="CC64" s="657"/>
      <c r="CD64" s="657"/>
      <c r="CE64" s="657"/>
      <c r="CF64" s="657"/>
      <c r="CG64" s="657"/>
      <c r="CH64" s="657"/>
      <c r="CI64" s="657"/>
      <c r="CJ64" s="657"/>
      <c r="CK64" s="657"/>
      <c r="CL64" s="657"/>
      <c r="CM64" s="657"/>
      <c r="CN64" s="657"/>
      <c r="CO64" s="657"/>
      <c r="CP64" s="657"/>
      <c r="CQ64" s="657"/>
      <c r="CR64" s="657"/>
      <c r="CS64" s="657"/>
      <c r="CT64" s="657"/>
      <c r="CU64" s="657"/>
      <c r="CV64" s="657"/>
      <c r="CW64" s="657"/>
      <c r="CX64" s="657"/>
      <c r="CY64" s="657"/>
      <c r="CZ64" s="657"/>
      <c r="DA64" s="657"/>
      <c r="DB64" s="657"/>
      <c r="DC64" s="657"/>
      <c r="DD64" s="657"/>
      <c r="DE64" s="657"/>
      <c r="DF64" s="657"/>
      <c r="DG64" s="657"/>
      <c r="DH64" s="657"/>
      <c r="DI64" s="657"/>
      <c r="DJ64" s="657"/>
      <c r="DK64" s="657"/>
      <c r="DL64" s="657"/>
      <c r="DM64" s="657"/>
      <c r="DN64" s="657"/>
      <c r="DO64" s="657"/>
      <c r="DP64" s="657"/>
    </row>
    <row r="65" spans="1:120" s="168" customFormat="1" ht="6" customHeight="1" x14ac:dyDescent="0.2">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649"/>
      <c r="AE65" s="649"/>
      <c r="AF65" s="649"/>
      <c r="AG65" s="649"/>
      <c r="AH65" s="649"/>
      <c r="AI65" s="649"/>
      <c r="AJ65" s="649"/>
      <c r="AK65" s="649"/>
      <c r="AL65" s="649"/>
      <c r="AM65" s="649"/>
      <c r="AN65" s="649"/>
      <c r="AO65" s="649"/>
      <c r="AP65" s="649"/>
      <c r="AQ65" s="649"/>
      <c r="AR65" s="649"/>
      <c r="AS65" s="649"/>
      <c r="AT65" s="649"/>
      <c r="AU65" s="649"/>
      <c r="AV65" s="151"/>
      <c r="AW65" s="151"/>
      <c r="AX65" s="151"/>
      <c r="AY65" s="151"/>
      <c r="AZ65" s="151"/>
      <c r="BA65" s="151"/>
      <c r="BB65" s="151"/>
      <c r="BC65" s="151"/>
      <c r="BD65" s="151"/>
      <c r="BE65" s="151"/>
      <c r="BF65" s="151"/>
      <c r="BG65" s="151"/>
      <c r="BH65" s="151"/>
      <c r="BI65" s="151"/>
      <c r="BJ65" s="151"/>
      <c r="BK65" s="151"/>
      <c r="BL65" s="151"/>
      <c r="BM65" s="151"/>
      <c r="BN65" s="151"/>
      <c r="BO65" s="151"/>
      <c r="BP65" s="651"/>
      <c r="BQ65" s="651"/>
      <c r="BR65" s="651"/>
      <c r="BS65" s="651"/>
      <c r="BT65" s="651"/>
      <c r="BU65" s="651"/>
      <c r="BV65" s="651"/>
      <c r="BW65" s="651"/>
      <c r="BX65" s="651"/>
      <c r="BY65" s="651"/>
      <c r="BZ65" s="651"/>
      <c r="CA65" s="651"/>
      <c r="CB65" s="651"/>
      <c r="CC65" s="651"/>
      <c r="CD65" s="651"/>
      <c r="CE65" s="651"/>
      <c r="CF65" s="651"/>
      <c r="CG65" s="198"/>
      <c r="CH65" s="151"/>
      <c r="CI65" s="151"/>
      <c r="CJ65" s="151"/>
      <c r="CK65" s="150"/>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1"/>
    </row>
    <row r="66" spans="1:120" s="168" customFormat="1" ht="9" customHeight="1" x14ac:dyDescent="0.2">
      <c r="A66" s="656"/>
      <c r="B66" s="656"/>
      <c r="C66" s="656"/>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650"/>
      <c r="AE66" s="650"/>
      <c r="AF66" s="650"/>
      <c r="AG66" s="650"/>
      <c r="AH66" s="650"/>
      <c r="AI66" s="650"/>
      <c r="AJ66" s="650"/>
      <c r="AK66" s="650"/>
      <c r="AL66" s="650"/>
      <c r="AM66" s="650"/>
      <c r="AN66" s="650"/>
      <c r="AO66" s="650"/>
      <c r="AP66" s="650"/>
      <c r="AQ66" s="650"/>
      <c r="AR66" s="650"/>
      <c r="AS66" s="650"/>
      <c r="AT66" s="650"/>
      <c r="AU66" s="650"/>
      <c r="AV66" s="199" t="s">
        <v>119</v>
      </c>
      <c r="AW66" s="151"/>
      <c r="AX66" s="151"/>
      <c r="AY66" s="151"/>
      <c r="AZ66" s="151"/>
      <c r="BA66" s="151"/>
      <c r="BB66" s="151"/>
      <c r="BC66" s="151"/>
      <c r="BD66" s="151"/>
      <c r="BE66" s="151"/>
      <c r="BF66" s="151"/>
      <c r="BG66" s="151"/>
      <c r="BH66" s="151"/>
      <c r="BI66" s="151"/>
      <c r="BJ66" s="151"/>
      <c r="BK66" s="151"/>
      <c r="BL66" s="151"/>
      <c r="BM66" s="151"/>
      <c r="BN66" s="151"/>
      <c r="BO66" s="151"/>
      <c r="BP66" s="650"/>
      <c r="BQ66" s="650"/>
      <c r="BR66" s="650"/>
      <c r="BS66" s="650"/>
      <c r="BT66" s="650"/>
      <c r="BU66" s="650"/>
      <c r="BV66" s="650"/>
      <c r="BW66" s="650"/>
      <c r="BX66" s="650"/>
      <c r="BY66" s="650"/>
      <c r="BZ66" s="650"/>
      <c r="CA66" s="650"/>
      <c r="CB66" s="650"/>
      <c r="CC66" s="650"/>
      <c r="CD66" s="650"/>
      <c r="CE66" s="650"/>
      <c r="CF66" s="650"/>
      <c r="CG66" s="199" t="s">
        <v>120</v>
      </c>
      <c r="CH66" s="150"/>
      <c r="CI66" s="151"/>
      <c r="CJ66" s="151"/>
      <c r="CK66" s="150"/>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656"/>
      <c r="DO66" s="656"/>
      <c r="DP66" s="656"/>
    </row>
    <row r="67" spans="1:120" s="182" customFormat="1" ht="5.25" customHeight="1" x14ac:dyDescent="0.2">
      <c r="A67" s="656"/>
      <c r="B67" s="656"/>
      <c r="C67" s="656"/>
      <c r="DN67" s="656"/>
      <c r="DO67" s="656"/>
      <c r="DP67" s="656"/>
    </row>
  </sheetData>
  <sheetProtection password="9545" sheet="1" objects="1" scenarios="1" selectLockedCells="1" selectUnlockedCells="1"/>
  <customSheetViews>
    <customSheetView guid="{6FC1B69A-BC8B-4604-944B-6372D0B618C1}" showPageBreaks="1" showGridLines="0" fitToPage="1" view="pageBreakPreview" showRuler="0" topLeftCell="A14">
      <selection activeCell="BI33" sqref="BI33:CF33"/>
      <pageMargins left="0.19685039370078741" right="0.19685039370078741" top="0.19685039370078741" bottom="0.19685039370078741" header="0" footer="0"/>
      <printOptions horizontalCentered="1" verticalCentered="1"/>
      <pageSetup paperSize="9" orientation="portrait" r:id="rId1"/>
      <headerFooter alignWithMargins="0"/>
    </customSheetView>
    <customSheetView guid="{6E2ACC73-2521-441F-B10D-4DAD28BFFDFA}" showPageBreaks="1" showGridLines="0" fitToPage="1" view="pageBreakPreview" topLeftCell="A14">
      <selection activeCell="BI33" sqref="BI33:CF33"/>
      <pageMargins left="0.19685039370078741" right="0.19685039370078741" top="0.19685039370078741" bottom="0.19685039370078741" header="0" footer="0"/>
      <printOptions horizontalCentered="1" verticalCentered="1"/>
      <pageSetup paperSize="9" scale="98" orientation="portrait" r:id="rId2"/>
      <headerFooter alignWithMargins="0"/>
    </customSheetView>
  </customSheetViews>
  <mergeCells count="120">
    <mergeCell ref="BR1:BT2"/>
    <mergeCell ref="A7:DP7"/>
    <mergeCell ref="AQ4:AS4"/>
    <mergeCell ref="AT1:AV2"/>
    <mergeCell ref="AC4:AJ4"/>
    <mergeCell ref="AK4:AM4"/>
    <mergeCell ref="AT4:AV4"/>
    <mergeCell ref="BL4:BQ4"/>
    <mergeCell ref="BC4:BE4"/>
    <mergeCell ref="DN18:DP18"/>
    <mergeCell ref="BU16:BW16"/>
    <mergeCell ref="CM16:CO16"/>
    <mergeCell ref="DE18:DG18"/>
    <mergeCell ref="CG16:CI16"/>
    <mergeCell ref="CJ16:CL16"/>
    <mergeCell ref="CJ18:CL18"/>
    <mergeCell ref="DH18:DJ18"/>
    <mergeCell ref="CY18:DA18"/>
    <mergeCell ref="DK18:DM18"/>
    <mergeCell ref="CM18:CO18"/>
    <mergeCell ref="CD16:CF16"/>
    <mergeCell ref="BI11:DP11"/>
    <mergeCell ref="A11:AZ11"/>
    <mergeCell ref="AK1:AM2"/>
    <mergeCell ref="AZ4:BB4"/>
    <mergeCell ref="A9:DP9"/>
    <mergeCell ref="AN4:AP4"/>
    <mergeCell ref="AN1:AP2"/>
    <mergeCell ref="AQ1:AS2"/>
    <mergeCell ref="AW1:AY2"/>
    <mergeCell ref="AW4:AY4"/>
    <mergeCell ref="A1:C1"/>
    <mergeCell ref="Y1:AA1"/>
    <mergeCell ref="A8:DP8"/>
    <mergeCell ref="BX4:BZ4"/>
    <mergeCell ref="BL1:BN2"/>
    <mergeCell ref="BF1:BH2"/>
    <mergeCell ref="BI1:BK2"/>
    <mergeCell ref="AZ1:BB2"/>
    <mergeCell ref="AC1:AJ1"/>
    <mergeCell ref="BC1:BE2"/>
    <mergeCell ref="BF4:BH4"/>
    <mergeCell ref="BO1:BQ2"/>
    <mergeCell ref="BI4:BK4"/>
    <mergeCell ref="BU4:BW4"/>
    <mergeCell ref="A20:AZ21"/>
    <mergeCell ref="BL16:BN16"/>
    <mergeCell ref="BX16:BZ16"/>
    <mergeCell ref="BA16:BH16"/>
    <mergeCell ref="A18:AE18"/>
    <mergeCell ref="BA18:BH18"/>
    <mergeCell ref="A16:AE16"/>
    <mergeCell ref="BL18:BN18"/>
    <mergeCell ref="A13:AZ15"/>
    <mergeCell ref="BI18:BK18"/>
    <mergeCell ref="BI16:BK16"/>
    <mergeCell ref="BI14:BK14"/>
    <mergeCell ref="BA14:BH14"/>
    <mergeCell ref="BI23:CF23"/>
    <mergeCell ref="BA11:BH11"/>
    <mergeCell ref="BX18:BZ18"/>
    <mergeCell ref="BO18:BQ18"/>
    <mergeCell ref="BO16:BQ16"/>
    <mergeCell ref="BR4:BT4"/>
    <mergeCell ref="CH25:DD25"/>
    <mergeCell ref="DB36:DD36"/>
    <mergeCell ref="CV18:CX18"/>
    <mergeCell ref="CD18:CF18"/>
    <mergeCell ref="BI25:CF25"/>
    <mergeCell ref="CH27:DD27"/>
    <mergeCell ref="DB18:DD18"/>
    <mergeCell ref="CP18:CR18"/>
    <mergeCell ref="CS18:CU18"/>
    <mergeCell ref="CH23:DD23"/>
    <mergeCell ref="CA16:CC16"/>
    <mergeCell ref="BR16:BT16"/>
    <mergeCell ref="BR18:BT18"/>
    <mergeCell ref="BU18:BW18"/>
    <mergeCell ref="CA18:CC18"/>
    <mergeCell ref="CD36:CF36"/>
    <mergeCell ref="CG18:CI18"/>
    <mergeCell ref="BI33:CF33"/>
    <mergeCell ref="DN66:DP67"/>
    <mergeCell ref="A64:DP64"/>
    <mergeCell ref="A66:C67"/>
    <mergeCell ref="DK36:DM36"/>
    <mergeCell ref="CP36:CR36"/>
    <mergeCell ref="CV36:CX36"/>
    <mergeCell ref="DN36:DP36"/>
    <mergeCell ref="CA36:CC36"/>
    <mergeCell ref="CG36:CI36"/>
    <mergeCell ref="CJ36:CL36"/>
    <mergeCell ref="BA39:BH39"/>
    <mergeCell ref="A38:AZ40"/>
    <mergeCell ref="DH36:DJ36"/>
    <mergeCell ref="BU36:BW36"/>
    <mergeCell ref="D23:AZ23"/>
    <mergeCell ref="D25:AZ25"/>
    <mergeCell ref="A29:BB31"/>
    <mergeCell ref="BA25:BH25"/>
    <mergeCell ref="BA23:BH23"/>
    <mergeCell ref="A32:BB34"/>
    <mergeCell ref="AD65:AU66"/>
    <mergeCell ref="BP65:CF66"/>
    <mergeCell ref="DE36:DG36"/>
    <mergeCell ref="CS36:CU36"/>
    <mergeCell ref="BA36:BH36"/>
    <mergeCell ref="BI36:BK36"/>
    <mergeCell ref="BI39:CF39"/>
    <mergeCell ref="CY36:DA36"/>
    <mergeCell ref="CM36:CO36"/>
    <mergeCell ref="BL36:BN36"/>
    <mergeCell ref="BA27:BH27"/>
    <mergeCell ref="BI27:CF27"/>
    <mergeCell ref="BX36:BZ36"/>
    <mergeCell ref="BO36:BQ36"/>
    <mergeCell ref="BC33:BF33"/>
    <mergeCell ref="BC30:BF30"/>
    <mergeCell ref="BI30:CF30"/>
    <mergeCell ref="BR36:BT36"/>
  </mergeCells>
  <phoneticPr fontId="7" type="noConversion"/>
  <hyperlinks>
    <hyperlink ref="A18:AE18" r:id="rId3" tooltip="Перейдите по ссылке" display="Код бюджетной классификации"/>
    <hyperlink ref="A20:AZ21" r:id="rId4" display="Сумма авансового платежа по налогу, исчисленная к уплате за:"/>
  </hyperlinks>
  <printOptions horizontalCentered="1" verticalCentered="1"/>
  <pageMargins left="0.19685039370078741" right="0.19685039370078741" top="0.19685039370078741" bottom="0.19685039370078741" header="0" footer="0"/>
  <pageSetup paperSize="9" orientation="portrait" r:id="rId5"/>
  <headerFooter alignWithMargins="0"/>
  <ignoredErrors>
    <ignoredError sqref="BR4:BZ4 BI14 BA14 BA16 BA18 BA23 BA25 BA27 BC30 BC33 BA36 BA39 BI18:DP18" numberStoredAsText="1"/>
  </ignoredErrors>
  <drawing r:id="rId6"/>
  <legacyDrawing r:id="rId7"/>
  <oleObjects>
    <mc:AlternateContent xmlns:mc="http://schemas.openxmlformats.org/markup-compatibility/2006">
      <mc:Choice Requires="x14">
        <oleObject progId="CorelBarCode.9" shapeId="4097" r:id="rId8">
          <objectPr defaultSize="0" autoPict="0" r:id="rId9">
            <anchor moveWithCells="1">
              <from>
                <xdr:col>4</xdr:col>
                <xdr:colOff>38100</xdr:colOff>
                <xdr:row>0</xdr:row>
                <xdr:rowOff>9525</xdr:rowOff>
              </from>
              <to>
                <xdr:col>23</xdr:col>
                <xdr:colOff>47625</xdr:colOff>
                <xdr:row>3</xdr:row>
                <xdr:rowOff>190500</xdr:rowOff>
              </to>
            </anchor>
          </objectPr>
        </oleObject>
      </mc:Choice>
      <mc:Fallback>
        <oleObject progId="CorelBarCode.9" shapeId="4097" r:id="rId8"/>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enableFormatConditionsCalculation="0">
    <tabColor indexed="53"/>
    <pageSetUpPr fitToPage="1"/>
  </sheetPr>
  <dimension ref="A1:DP65"/>
  <sheetViews>
    <sheetView showGridLines="0" showRowColHeaders="0" zoomScaleNormal="100" zoomScaleSheetLayoutView="100" workbookViewId="0">
      <selection activeCell="CP16" sqref="CP16:DM16"/>
    </sheetView>
  </sheetViews>
  <sheetFormatPr defaultColWidth="0.85546875" defaultRowHeight="12" x14ac:dyDescent="0.2"/>
  <cols>
    <col min="1" max="16384" width="0.85546875" style="150"/>
  </cols>
  <sheetData>
    <row r="1" spans="1:120" s="182" customFormat="1" ht="14.25" customHeight="1" x14ac:dyDescent="0.2">
      <c r="A1" s="671"/>
      <c r="B1" s="671"/>
      <c r="C1" s="671"/>
      <c r="D1" s="181"/>
      <c r="E1" s="181"/>
      <c r="F1" s="181"/>
      <c r="G1" s="181"/>
      <c r="H1" s="181"/>
      <c r="I1" s="181"/>
      <c r="J1" s="181"/>
      <c r="K1" s="181"/>
      <c r="L1" s="181"/>
      <c r="M1" s="181"/>
      <c r="N1" s="181"/>
      <c r="O1" s="181"/>
      <c r="P1" s="181"/>
      <c r="Q1" s="181"/>
      <c r="R1" s="181"/>
      <c r="S1" s="181"/>
      <c r="T1" s="181"/>
      <c r="U1" s="181"/>
      <c r="Y1" s="671"/>
      <c r="Z1" s="671"/>
      <c r="AA1" s="671"/>
      <c r="AC1" s="672" t="s">
        <v>69</v>
      </c>
      <c r="AD1" s="672"/>
      <c r="AE1" s="672"/>
      <c r="AF1" s="672"/>
      <c r="AG1" s="672"/>
      <c r="AH1" s="672"/>
      <c r="AI1" s="672"/>
      <c r="AJ1" s="672"/>
      <c r="AK1" s="667">
        <f>IF(ISBLANK('Титул Декларации'!AK1),"",'Титул Декларации'!AK1)</f>
        <v>5</v>
      </c>
      <c r="AL1" s="667"/>
      <c r="AM1" s="667"/>
      <c r="AN1" s="667">
        <f>IF(ISBLANK('Титул Декларации'!AN1),"",'Титул Декларации'!AN1)</f>
        <v>0</v>
      </c>
      <c r="AO1" s="667"/>
      <c r="AP1" s="667"/>
      <c r="AQ1" s="667">
        <f>IF(ISBLANK('Титул Декларации'!AQ1),"",'Титул Декларации'!AQ1)</f>
        <v>1</v>
      </c>
      <c r="AR1" s="667"/>
      <c r="AS1" s="667"/>
      <c r="AT1" s="667">
        <f>IF(ISBLANK('Титул Декларации'!AT1),"",'Титул Декларации'!AT1)</f>
        <v>8</v>
      </c>
      <c r="AU1" s="667"/>
      <c r="AV1" s="667"/>
      <c r="AW1" s="667">
        <f>IF(ISBLANK('Титул Декларации'!AW1),"",'Титул Декларации'!AW1)</f>
        <v>0</v>
      </c>
      <c r="AX1" s="667"/>
      <c r="AY1" s="667"/>
      <c r="AZ1" s="667">
        <f>IF(ISBLANK('Титул Декларации'!AZ1),"",'Титул Декларации'!AZ1)</f>
        <v>5</v>
      </c>
      <c r="BA1" s="667"/>
      <c r="BB1" s="667"/>
      <c r="BC1" s="667">
        <f>IF(ISBLANK('Титул Декларации'!BC1),"",'Титул Декларации'!BC1)</f>
        <v>0</v>
      </c>
      <c r="BD1" s="667"/>
      <c r="BE1" s="667"/>
      <c r="BF1" s="667" t="str">
        <f>IF(ISBLANK('Титул Декларации'!BF1),"",'Титул Декларации'!BF1)</f>
        <v>1</v>
      </c>
      <c r="BG1" s="667"/>
      <c r="BH1" s="667"/>
      <c r="BI1" s="667">
        <f>IF(ISBLANK('Титул Декларации'!BI1),"",'Титул Декларации'!BI1)</f>
        <v>1</v>
      </c>
      <c r="BJ1" s="667"/>
      <c r="BK1" s="667"/>
      <c r="BL1" s="667" t="str">
        <f>IF(ISBLANK('Титул Декларации'!BL1),"",'Титул Декларации'!BL1)</f>
        <v>1</v>
      </c>
      <c r="BM1" s="667"/>
      <c r="BN1" s="667"/>
      <c r="BO1" s="667" t="str">
        <f>IF(ISBLANK('Титул Декларации'!BO1),"",'Титул Декларации'!BO1)</f>
        <v>1</v>
      </c>
      <c r="BP1" s="667"/>
      <c r="BQ1" s="667"/>
      <c r="BR1" s="667" t="str">
        <f>IF(ISBLANK('Титул Декларации'!BR1),"",'Титул Декларации'!BR1)</f>
        <v>1</v>
      </c>
      <c r="BS1" s="667"/>
      <c r="BT1" s="667"/>
      <c r="BW1" s="181"/>
      <c r="BX1" s="181"/>
      <c r="BY1" s="181"/>
      <c r="BZ1" s="181"/>
      <c r="CA1" s="181"/>
      <c r="CB1" s="181"/>
      <c r="CC1" s="181"/>
      <c r="CD1" s="181"/>
      <c r="CE1" s="181"/>
      <c r="CF1" s="181"/>
      <c r="CG1" s="181"/>
      <c r="CH1" s="181"/>
      <c r="CJ1" s="183"/>
      <c r="CK1" s="183"/>
      <c r="CL1" s="183"/>
      <c r="CM1" s="183"/>
      <c r="CN1" s="183"/>
      <c r="CO1" s="183"/>
      <c r="CP1" s="183"/>
      <c r="CQ1" s="183"/>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row>
    <row r="2" spans="1:120" s="182" customFormat="1" ht="3" customHeight="1" x14ac:dyDescent="0.2">
      <c r="A2" s="186"/>
      <c r="B2" s="186"/>
      <c r="C2" s="186"/>
      <c r="D2" s="181"/>
      <c r="E2" s="181"/>
      <c r="F2" s="181"/>
      <c r="G2" s="181"/>
      <c r="H2" s="181"/>
      <c r="I2" s="181"/>
      <c r="J2" s="181"/>
      <c r="K2" s="181"/>
      <c r="L2" s="181"/>
      <c r="M2" s="181"/>
      <c r="N2" s="181"/>
      <c r="O2" s="181"/>
      <c r="P2" s="181"/>
      <c r="Q2" s="181"/>
      <c r="R2" s="181"/>
      <c r="S2" s="181"/>
      <c r="T2" s="181"/>
      <c r="U2" s="181"/>
      <c r="Y2" s="181"/>
      <c r="Z2" s="181"/>
      <c r="AA2" s="181"/>
      <c r="AC2" s="187"/>
      <c r="AD2" s="187"/>
      <c r="AE2" s="187"/>
      <c r="AF2" s="187"/>
      <c r="AG2" s="187"/>
      <c r="AH2" s="187"/>
      <c r="AI2" s="187"/>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8"/>
      <c r="BQ2" s="668"/>
      <c r="BR2" s="668"/>
      <c r="BS2" s="668"/>
      <c r="BT2" s="668"/>
      <c r="BU2" s="181"/>
      <c r="BV2" s="181"/>
      <c r="BW2" s="181"/>
      <c r="BX2" s="181"/>
      <c r="BY2" s="181"/>
      <c r="BZ2" s="181"/>
      <c r="CA2" s="181"/>
      <c r="CB2" s="188"/>
      <c r="CC2" s="188"/>
      <c r="CD2" s="181"/>
      <c r="CE2" s="181"/>
      <c r="CF2" s="181"/>
      <c r="CG2" s="181"/>
      <c r="CH2" s="181"/>
      <c r="CI2" s="183"/>
      <c r="CJ2" s="183"/>
      <c r="CK2" s="183"/>
      <c r="CL2" s="183"/>
      <c r="CM2" s="183"/>
      <c r="CN2" s="183"/>
      <c r="CO2" s="183"/>
      <c r="CP2" s="183"/>
      <c r="CQ2" s="183"/>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row>
    <row r="3" spans="1:120" s="182" customFormat="1" ht="4.5" customHeight="1" x14ac:dyDescent="0.2">
      <c r="A3" s="186"/>
      <c r="B3" s="186"/>
      <c r="C3" s="186"/>
      <c r="D3" s="181"/>
      <c r="E3" s="181"/>
      <c r="F3" s="181"/>
      <c r="G3" s="181"/>
      <c r="H3" s="181"/>
      <c r="I3" s="181"/>
      <c r="J3" s="181"/>
      <c r="K3" s="181"/>
      <c r="L3" s="181"/>
      <c r="M3" s="181"/>
      <c r="N3" s="181"/>
      <c r="O3" s="181"/>
      <c r="P3" s="181"/>
      <c r="Q3" s="181"/>
      <c r="R3" s="181"/>
      <c r="S3" s="181"/>
      <c r="T3" s="181"/>
      <c r="U3" s="181"/>
      <c r="Y3" s="181"/>
      <c r="Z3" s="181"/>
      <c r="AA3" s="181"/>
      <c r="AC3" s="187"/>
      <c r="AD3" s="187"/>
      <c r="AE3" s="187"/>
      <c r="AF3" s="187"/>
      <c r="AG3" s="187"/>
      <c r="AH3" s="187"/>
      <c r="AI3" s="187"/>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8"/>
      <c r="CC3" s="188"/>
      <c r="CD3" s="181"/>
      <c r="CE3" s="181"/>
      <c r="CF3" s="181"/>
      <c r="CG3" s="181"/>
      <c r="CH3" s="181"/>
      <c r="CI3" s="183"/>
      <c r="CJ3" s="183"/>
      <c r="CK3" s="183"/>
      <c r="CL3" s="183"/>
      <c r="CM3" s="183"/>
      <c r="CN3" s="183"/>
      <c r="CO3" s="183"/>
      <c r="CP3" s="183"/>
      <c r="CQ3" s="183"/>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row>
    <row r="4" spans="1:120" s="182" customFormat="1" ht="17.25" customHeight="1" x14ac:dyDescent="0.2">
      <c r="A4" s="186"/>
      <c r="B4" s="186"/>
      <c r="C4" s="186"/>
      <c r="D4" s="181"/>
      <c r="E4" s="181"/>
      <c r="F4" s="181"/>
      <c r="G4" s="181"/>
      <c r="H4" s="181"/>
      <c r="I4" s="181"/>
      <c r="J4" s="181"/>
      <c r="K4" s="181"/>
      <c r="L4" s="181"/>
      <c r="M4" s="181"/>
      <c r="N4" s="181"/>
      <c r="O4" s="181"/>
      <c r="P4" s="181"/>
      <c r="Q4" s="181"/>
      <c r="R4" s="181"/>
      <c r="S4" s="181"/>
      <c r="T4" s="181"/>
      <c r="U4" s="181"/>
      <c r="Y4" s="181"/>
      <c r="Z4" s="181"/>
      <c r="AA4" s="181"/>
      <c r="AC4" s="672" t="s">
        <v>71</v>
      </c>
      <c r="AD4" s="672"/>
      <c r="AE4" s="672"/>
      <c r="AF4" s="672"/>
      <c r="AG4" s="672"/>
      <c r="AH4" s="672"/>
      <c r="AI4" s="672"/>
      <c r="AJ4" s="672"/>
      <c r="AK4" s="669" t="str">
        <f>IF(ISBLANK('Титул Декларации'!AK4),"",'Титул Декларации'!AK4)</f>
        <v/>
      </c>
      <c r="AL4" s="669"/>
      <c r="AM4" s="669"/>
      <c r="AN4" s="669" t="str">
        <f>IF(ISBLANK('Титул Декларации'!AN4),"",'Титул Декларации'!AN4)</f>
        <v/>
      </c>
      <c r="AO4" s="669"/>
      <c r="AP4" s="669"/>
      <c r="AQ4" s="669" t="str">
        <f>IF(ISBLANK('Титул Декларации'!AQ4),"",'Титул Декларации'!AQ4)</f>
        <v/>
      </c>
      <c r="AR4" s="669"/>
      <c r="AS4" s="669"/>
      <c r="AT4" s="669" t="str">
        <f>IF(ISBLANK('Титул Декларации'!AT4),"",'Титул Декларации'!AT4)</f>
        <v/>
      </c>
      <c r="AU4" s="669"/>
      <c r="AV4" s="669"/>
      <c r="AW4" s="669" t="str">
        <f>IF(ISBLANK('Титул Декларации'!AW4),"",'Титул Декларации'!AW4)</f>
        <v/>
      </c>
      <c r="AX4" s="669"/>
      <c r="AY4" s="669"/>
      <c r="AZ4" s="669" t="str">
        <f>IF(ISBLANK('Титул Декларации'!AZ4),"",'Титул Декларации'!AZ4)</f>
        <v/>
      </c>
      <c r="BA4" s="669"/>
      <c r="BB4" s="669"/>
      <c r="BC4" s="669" t="str">
        <f>IF(ISBLANK('Титул Декларации'!BC4),"",'Титул Декларации'!BC4)</f>
        <v/>
      </c>
      <c r="BD4" s="669"/>
      <c r="BE4" s="669"/>
      <c r="BF4" s="669" t="str">
        <f>IF(ISBLANK('Титул Декларации'!BF4),"",'Титул Декларации'!BF4)</f>
        <v/>
      </c>
      <c r="BG4" s="669"/>
      <c r="BH4" s="669"/>
      <c r="BI4" s="669" t="str">
        <f>IF(ISBLANK('Титул Декларации'!BI4),"",'Титул Декларации'!BI4)</f>
        <v/>
      </c>
      <c r="BJ4" s="669"/>
      <c r="BK4" s="669"/>
      <c r="BL4" s="673" t="s">
        <v>72</v>
      </c>
      <c r="BM4" s="673"/>
      <c r="BN4" s="673"/>
      <c r="BO4" s="673"/>
      <c r="BP4" s="673"/>
      <c r="BQ4" s="673"/>
      <c r="BR4" s="660" t="s">
        <v>73</v>
      </c>
      <c r="BS4" s="660"/>
      <c r="BT4" s="660"/>
      <c r="BU4" s="660" t="s">
        <v>73</v>
      </c>
      <c r="BV4" s="660"/>
      <c r="BW4" s="660"/>
      <c r="BX4" s="660" t="s">
        <v>142</v>
      </c>
      <c r="BY4" s="660"/>
      <c r="BZ4" s="660"/>
      <c r="CA4" s="189"/>
      <c r="CB4" s="189"/>
      <c r="CC4" s="189"/>
      <c r="CD4" s="189"/>
      <c r="CE4" s="189"/>
      <c r="CF4" s="189"/>
      <c r="CG4" s="189"/>
      <c r="CH4" s="189"/>
      <c r="CK4" s="183"/>
      <c r="CL4" s="183"/>
      <c r="CM4" s="183"/>
      <c r="CN4" s="183"/>
      <c r="CO4" s="183"/>
      <c r="CP4" s="183"/>
      <c r="CQ4" s="183"/>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row>
    <row r="5" spans="1:120" s="168" customFormat="1" ht="11.25" customHeight="1" x14ac:dyDescent="0.2"/>
    <row r="6" spans="1:120" s="151" customFormat="1" ht="9" customHeight="1" x14ac:dyDescent="0.2"/>
    <row r="7" spans="1:120" ht="15.75" customHeight="1" x14ac:dyDescent="0.2">
      <c r="A7" s="670" t="s">
        <v>121</v>
      </c>
      <c r="B7" s="670"/>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c r="AZ7" s="670"/>
      <c r="BA7" s="670"/>
      <c r="BB7" s="670"/>
      <c r="BC7" s="670"/>
      <c r="BD7" s="670"/>
      <c r="BE7" s="670"/>
      <c r="BF7" s="670"/>
      <c r="BG7" s="670"/>
      <c r="BH7" s="670"/>
      <c r="BI7" s="670"/>
      <c r="BJ7" s="670"/>
      <c r="BK7" s="670"/>
      <c r="BL7" s="670"/>
      <c r="BM7" s="670"/>
      <c r="BN7" s="670"/>
      <c r="BO7" s="670"/>
      <c r="BP7" s="670"/>
      <c r="BQ7" s="670"/>
      <c r="BR7" s="670"/>
      <c r="BS7" s="670"/>
      <c r="BT7" s="670"/>
      <c r="BU7" s="670"/>
      <c r="BV7" s="670"/>
      <c r="BW7" s="670"/>
      <c r="BX7" s="670"/>
      <c r="BY7" s="670"/>
      <c r="BZ7" s="670"/>
      <c r="CA7" s="670"/>
      <c r="CB7" s="670"/>
      <c r="CC7" s="670"/>
      <c r="CD7" s="670"/>
      <c r="CE7" s="670"/>
      <c r="CF7" s="670"/>
      <c r="CG7" s="670"/>
      <c r="CH7" s="670"/>
      <c r="CI7" s="670"/>
      <c r="CJ7" s="670"/>
      <c r="CK7" s="670"/>
      <c r="CL7" s="670"/>
      <c r="CM7" s="670"/>
      <c r="CN7" s="670"/>
      <c r="CO7" s="670"/>
      <c r="CP7" s="670"/>
      <c r="CQ7" s="670"/>
      <c r="CR7" s="670"/>
      <c r="CS7" s="670"/>
      <c r="CT7" s="670"/>
      <c r="CU7" s="670"/>
      <c r="CV7" s="670"/>
      <c r="CW7" s="670"/>
      <c r="CX7" s="670"/>
      <c r="CY7" s="670"/>
      <c r="CZ7" s="670"/>
      <c r="DA7" s="670"/>
      <c r="DB7" s="670"/>
      <c r="DC7" s="670"/>
      <c r="DD7" s="670"/>
      <c r="DE7" s="670"/>
      <c r="DF7" s="670"/>
      <c r="DG7" s="670"/>
      <c r="DH7" s="670"/>
      <c r="DI7" s="670"/>
      <c r="DJ7" s="670"/>
      <c r="DK7" s="670"/>
      <c r="DL7" s="670"/>
      <c r="DM7" s="670"/>
      <c r="DN7" s="670"/>
      <c r="DO7" s="670"/>
      <c r="DP7" s="670"/>
    </row>
    <row r="8" spans="1:120" ht="12.75" x14ac:dyDescent="0.2">
      <c r="A8" s="670" t="s">
        <v>122</v>
      </c>
      <c r="B8" s="670"/>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70"/>
      <c r="AW8" s="670"/>
      <c r="AX8" s="670"/>
      <c r="AY8" s="670"/>
      <c r="AZ8" s="670"/>
      <c r="BA8" s="670"/>
      <c r="BB8" s="670"/>
      <c r="BC8" s="670"/>
      <c r="BD8" s="670"/>
      <c r="BE8" s="670"/>
      <c r="BF8" s="670"/>
      <c r="BG8" s="670"/>
      <c r="BH8" s="670"/>
      <c r="BI8" s="670"/>
      <c r="BJ8" s="670"/>
      <c r="BK8" s="670"/>
      <c r="BL8" s="670"/>
      <c r="BM8" s="670"/>
      <c r="BN8" s="670"/>
      <c r="BO8" s="670"/>
      <c r="BP8" s="670"/>
      <c r="BQ8" s="670"/>
      <c r="BR8" s="670"/>
      <c r="BS8" s="670"/>
      <c r="BT8" s="670"/>
      <c r="BU8" s="670"/>
      <c r="BV8" s="670"/>
      <c r="BW8" s="670"/>
      <c r="BX8" s="670"/>
      <c r="BY8" s="670"/>
      <c r="BZ8" s="670"/>
      <c r="CA8" s="670"/>
      <c r="CB8" s="670"/>
      <c r="CC8" s="670"/>
      <c r="CD8" s="670"/>
      <c r="CE8" s="670"/>
      <c r="CF8" s="670"/>
      <c r="CG8" s="670"/>
      <c r="CH8" s="670"/>
      <c r="CI8" s="670"/>
      <c r="CJ8" s="670"/>
      <c r="CK8" s="670"/>
      <c r="CL8" s="670"/>
      <c r="CM8" s="670"/>
      <c r="CN8" s="670"/>
      <c r="CO8" s="670"/>
      <c r="CP8" s="670"/>
      <c r="CQ8" s="670"/>
      <c r="CR8" s="670"/>
      <c r="CS8" s="670"/>
      <c r="CT8" s="670"/>
      <c r="CU8" s="670"/>
      <c r="CV8" s="670"/>
      <c r="CW8" s="670"/>
      <c r="CX8" s="670"/>
      <c r="CY8" s="670"/>
      <c r="CZ8" s="670"/>
      <c r="DA8" s="670"/>
      <c r="DB8" s="670"/>
      <c r="DC8" s="670"/>
      <c r="DD8" s="670"/>
      <c r="DE8" s="670"/>
      <c r="DF8" s="670"/>
      <c r="DG8" s="670"/>
      <c r="DH8" s="670"/>
      <c r="DI8" s="670"/>
      <c r="DJ8" s="670"/>
      <c r="DK8" s="670"/>
      <c r="DL8" s="670"/>
      <c r="DM8" s="670"/>
      <c r="DN8" s="670"/>
      <c r="DO8" s="670"/>
      <c r="DP8" s="670"/>
    </row>
    <row r="9" spans="1:120" ht="12.75" x14ac:dyDescent="0.2">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row>
    <row r="10" spans="1:120" x14ac:dyDescent="0.2">
      <c r="E10" s="682" t="s">
        <v>403</v>
      </c>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P10" s="200" t="s">
        <v>108</v>
      </c>
    </row>
    <row r="11" spans="1:120" x14ac:dyDescent="0.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row>
    <row r="12" spans="1:120" ht="24.75" customHeight="1" x14ac:dyDescent="0.2">
      <c r="A12" s="666" t="s">
        <v>109</v>
      </c>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666"/>
      <c r="BJ12" s="666"/>
      <c r="BK12" s="666"/>
      <c r="BL12" s="666"/>
      <c r="BM12" s="666"/>
      <c r="BN12" s="666"/>
      <c r="BO12" s="666"/>
      <c r="BP12" s="666"/>
      <c r="BQ12" s="666"/>
      <c r="BR12" s="666"/>
      <c r="BS12" s="666"/>
      <c r="BT12" s="666"/>
      <c r="BU12" s="666"/>
      <c r="BV12" s="666"/>
      <c r="BW12" s="666"/>
      <c r="BX12" s="666"/>
      <c r="BY12" s="666"/>
      <c r="BZ12" s="666"/>
      <c r="CA12" s="666"/>
      <c r="CB12" s="666"/>
      <c r="CC12" s="658" t="s">
        <v>110</v>
      </c>
      <c r="CD12" s="658"/>
      <c r="CE12" s="658"/>
      <c r="CF12" s="658"/>
      <c r="CG12" s="658"/>
      <c r="CH12" s="658"/>
      <c r="CI12" s="658"/>
      <c r="CJ12" s="658"/>
      <c r="CK12" s="658"/>
      <c r="CL12" s="658"/>
      <c r="CM12" s="658"/>
      <c r="CN12" s="658"/>
      <c r="CP12" s="666" t="s">
        <v>111</v>
      </c>
      <c r="CQ12" s="666"/>
      <c r="CR12" s="666"/>
      <c r="CS12" s="666"/>
      <c r="CT12" s="666"/>
      <c r="CU12" s="666"/>
      <c r="CV12" s="666"/>
      <c r="CW12" s="666"/>
      <c r="CX12" s="666"/>
      <c r="CY12" s="666"/>
      <c r="CZ12" s="666"/>
      <c r="DA12" s="666"/>
      <c r="DB12" s="666"/>
      <c r="DC12" s="666"/>
      <c r="DD12" s="666"/>
      <c r="DE12" s="666"/>
      <c r="DF12" s="666"/>
      <c r="DG12" s="666"/>
      <c r="DH12" s="666"/>
      <c r="DI12" s="666"/>
      <c r="DJ12" s="666"/>
      <c r="DK12" s="666"/>
      <c r="DL12" s="666"/>
      <c r="DM12" s="666"/>
    </row>
    <row r="13" spans="1:120" ht="10.5" customHeight="1" x14ac:dyDescent="0.2">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CC13" s="193"/>
      <c r="CD13" s="193"/>
      <c r="CE13" s="193"/>
      <c r="CF13" s="193"/>
      <c r="CG13" s="193"/>
      <c r="CH13" s="193"/>
      <c r="CI13" s="193"/>
      <c r="CJ13" s="193"/>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row>
    <row r="14" spans="1:120" ht="17.25" customHeight="1" x14ac:dyDescent="0.2">
      <c r="A14" s="202" t="s">
        <v>123</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CC14" s="648" t="s">
        <v>124</v>
      </c>
      <c r="CD14" s="648"/>
      <c r="CE14" s="648"/>
      <c r="CF14" s="648"/>
      <c r="CG14" s="648"/>
      <c r="CH14" s="648"/>
      <c r="CI14" s="648"/>
      <c r="CJ14" s="648"/>
      <c r="CK14" s="648"/>
      <c r="CL14" s="648"/>
      <c r="CM14" s="648"/>
      <c r="CN14" s="648"/>
      <c r="CP14" s="652"/>
      <c r="CQ14" s="652"/>
      <c r="CR14" s="652"/>
      <c r="CS14" s="683" t="s">
        <v>143</v>
      </c>
      <c r="CT14" s="683"/>
      <c r="CU14" s="683"/>
      <c r="CV14" s="684" t="s">
        <v>82</v>
      </c>
      <c r="CW14" s="684"/>
      <c r="CX14" s="684"/>
      <c r="CY14" s="652" t="s">
        <v>73</v>
      </c>
      <c r="CZ14" s="652"/>
      <c r="DA14" s="652"/>
    </row>
    <row r="15" spans="1:120" ht="7.5" customHeight="1" x14ac:dyDescent="0.2">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row>
    <row r="16" spans="1:120" ht="17.25" customHeight="1" x14ac:dyDescent="0.2">
      <c r="A16" s="202" t="s">
        <v>30</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CC16" s="648" t="s">
        <v>46</v>
      </c>
      <c r="CD16" s="648"/>
      <c r="CE16" s="648"/>
      <c r="CF16" s="648"/>
      <c r="CG16" s="648"/>
      <c r="CH16" s="648"/>
      <c r="CI16" s="648"/>
      <c r="CJ16" s="648"/>
      <c r="CK16" s="648"/>
      <c r="CL16" s="648"/>
      <c r="CM16" s="648"/>
      <c r="CN16" s="648"/>
      <c r="CP16" s="653">
        <f>ROUND('Расчет налога и взносов'!AJ7,0)</f>
        <v>250000</v>
      </c>
      <c r="CQ16" s="654"/>
      <c r="CR16" s="654"/>
      <c r="CS16" s="654"/>
      <c r="CT16" s="654"/>
      <c r="CU16" s="654"/>
      <c r="CV16" s="654"/>
      <c r="CW16" s="654"/>
      <c r="CX16" s="654"/>
      <c r="CY16" s="654"/>
      <c r="CZ16" s="654"/>
      <c r="DA16" s="654"/>
      <c r="DB16" s="654"/>
      <c r="DC16" s="654"/>
      <c r="DD16" s="654"/>
      <c r="DE16" s="654"/>
      <c r="DF16" s="654"/>
      <c r="DG16" s="654"/>
      <c r="DH16" s="654"/>
      <c r="DI16" s="654"/>
      <c r="DJ16" s="654"/>
      <c r="DK16" s="654"/>
      <c r="DL16" s="654"/>
      <c r="DM16" s="655"/>
    </row>
    <row r="17" spans="1:117" x14ac:dyDescent="0.2">
      <c r="A17" s="674" t="s">
        <v>134</v>
      </c>
      <c r="B17" s="674"/>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674"/>
      <c r="AZ17" s="674"/>
      <c r="BA17" s="674"/>
      <c r="BB17" s="674"/>
      <c r="BC17" s="674"/>
      <c r="BD17" s="674"/>
      <c r="BE17" s="674"/>
      <c r="BF17" s="674"/>
      <c r="BG17" s="674"/>
      <c r="BH17" s="674"/>
      <c r="BI17" s="674"/>
      <c r="BJ17" s="674"/>
      <c r="BK17" s="674"/>
      <c r="BL17" s="674"/>
      <c r="BM17" s="674"/>
      <c r="BN17" s="674"/>
      <c r="BO17" s="674"/>
      <c r="BP17" s="674"/>
      <c r="BQ17" s="674"/>
      <c r="BR17" s="674"/>
      <c r="BS17" s="674"/>
      <c r="BT17" s="674"/>
      <c r="BU17" s="674"/>
      <c r="BV17" s="674"/>
      <c r="BW17" s="674"/>
      <c r="BX17" s="674"/>
      <c r="BY17" s="674"/>
      <c r="BZ17" s="674"/>
      <c r="CA17" s="674"/>
      <c r="CB17" s="674"/>
    </row>
    <row r="18" spans="1:117" ht="17.25" customHeight="1" x14ac:dyDescent="0.2">
      <c r="A18" s="674"/>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4"/>
      <c r="AQ18" s="674"/>
      <c r="AR18" s="674"/>
      <c r="AS18" s="674"/>
      <c r="AT18" s="674"/>
      <c r="AU18" s="674"/>
      <c r="AV18" s="674"/>
      <c r="AW18" s="674"/>
      <c r="AX18" s="674"/>
      <c r="AY18" s="674"/>
      <c r="AZ18" s="674"/>
      <c r="BA18" s="674"/>
      <c r="BB18" s="674"/>
      <c r="BC18" s="674"/>
      <c r="BD18" s="674"/>
      <c r="BE18" s="674"/>
      <c r="BF18" s="674"/>
      <c r="BG18" s="674"/>
      <c r="BH18" s="674"/>
      <c r="BI18" s="674"/>
      <c r="BJ18" s="674"/>
      <c r="BK18" s="674"/>
      <c r="BL18" s="674"/>
      <c r="BM18" s="674"/>
      <c r="BN18" s="674"/>
      <c r="BO18" s="674"/>
      <c r="BP18" s="674"/>
      <c r="BQ18" s="674"/>
      <c r="BR18" s="674"/>
      <c r="BS18" s="674"/>
      <c r="BT18" s="674"/>
      <c r="BU18" s="674"/>
      <c r="BV18" s="674"/>
      <c r="BW18" s="674"/>
      <c r="BX18" s="674"/>
      <c r="BY18" s="674"/>
      <c r="BZ18" s="674"/>
      <c r="CA18" s="674"/>
      <c r="CB18" s="674"/>
      <c r="CC18" s="648" t="s">
        <v>47</v>
      </c>
      <c r="CD18" s="648"/>
      <c r="CE18" s="648"/>
      <c r="CF18" s="648"/>
      <c r="CG18" s="648"/>
      <c r="CH18" s="648"/>
      <c r="CI18" s="648"/>
      <c r="CJ18" s="648"/>
      <c r="CK18" s="648"/>
      <c r="CL18" s="648"/>
      <c r="CM18" s="648"/>
      <c r="CN18" s="648"/>
      <c r="CP18" s="676"/>
      <c r="CQ18" s="677"/>
      <c r="CR18" s="677"/>
      <c r="CS18" s="677"/>
      <c r="CT18" s="677"/>
      <c r="CU18" s="677"/>
      <c r="CV18" s="677"/>
      <c r="CW18" s="677"/>
      <c r="CX18" s="677"/>
      <c r="CY18" s="677"/>
      <c r="CZ18" s="677"/>
      <c r="DA18" s="677"/>
      <c r="DB18" s="677"/>
      <c r="DC18" s="677"/>
      <c r="DD18" s="677"/>
      <c r="DE18" s="677"/>
      <c r="DF18" s="677"/>
      <c r="DG18" s="677"/>
      <c r="DH18" s="677"/>
      <c r="DI18" s="677"/>
      <c r="DJ18" s="677"/>
      <c r="DK18" s="677"/>
      <c r="DL18" s="677"/>
      <c r="DM18" s="678"/>
    </row>
    <row r="19" spans="1:117" x14ac:dyDescent="0.2">
      <c r="A19" s="674"/>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4"/>
      <c r="AZ19" s="674"/>
      <c r="BA19" s="674"/>
      <c r="BB19" s="674"/>
      <c r="BC19" s="674"/>
      <c r="BD19" s="674"/>
      <c r="BE19" s="674"/>
      <c r="BF19" s="674"/>
      <c r="BG19" s="674"/>
      <c r="BH19" s="674"/>
      <c r="BI19" s="674"/>
      <c r="BJ19" s="674"/>
      <c r="BK19" s="674"/>
      <c r="BL19" s="674"/>
      <c r="BM19" s="674"/>
      <c r="BN19" s="674"/>
      <c r="BO19" s="674"/>
      <c r="BP19" s="674"/>
      <c r="BQ19" s="674"/>
      <c r="BR19" s="674"/>
      <c r="BS19" s="674"/>
      <c r="BT19" s="674"/>
      <c r="BU19" s="674"/>
      <c r="BV19" s="674"/>
      <c r="BW19" s="674"/>
      <c r="BX19" s="674"/>
      <c r="BY19" s="674"/>
      <c r="BZ19" s="674"/>
      <c r="CA19" s="674"/>
      <c r="CB19" s="674"/>
    </row>
    <row r="20" spans="1:117" ht="9" customHeight="1" x14ac:dyDescent="0.2">
      <c r="A20" s="674" t="s">
        <v>135</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4"/>
      <c r="BF20" s="674"/>
      <c r="BG20" s="674"/>
      <c r="BH20" s="674"/>
      <c r="BI20" s="674"/>
      <c r="BJ20" s="674"/>
      <c r="BK20" s="674"/>
      <c r="BL20" s="674"/>
      <c r="BM20" s="674"/>
      <c r="BN20" s="674"/>
      <c r="BO20" s="674"/>
      <c r="BP20" s="674"/>
      <c r="BQ20" s="674"/>
      <c r="BR20" s="674"/>
      <c r="BS20" s="674"/>
      <c r="BT20" s="674"/>
      <c r="BU20" s="674"/>
      <c r="BV20" s="674"/>
      <c r="BW20" s="674"/>
      <c r="BX20" s="674"/>
      <c r="BY20" s="674"/>
      <c r="BZ20" s="674"/>
      <c r="CA20" s="674"/>
      <c r="CB20" s="674"/>
    </row>
    <row r="21" spans="1:117" ht="17.25" customHeight="1" x14ac:dyDescent="0.2">
      <c r="A21" s="674"/>
      <c r="B21" s="674"/>
      <c r="C21" s="674"/>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674"/>
      <c r="AP21" s="674"/>
      <c r="AQ21" s="674"/>
      <c r="AR21" s="674"/>
      <c r="AS21" s="674"/>
      <c r="AT21" s="674"/>
      <c r="AU21" s="674"/>
      <c r="AV21" s="674"/>
      <c r="AW21" s="674"/>
      <c r="AX21" s="674"/>
      <c r="AY21" s="674"/>
      <c r="AZ21" s="674"/>
      <c r="BA21" s="674"/>
      <c r="BB21" s="674"/>
      <c r="BC21" s="674"/>
      <c r="BD21" s="674"/>
      <c r="BE21" s="674"/>
      <c r="BF21" s="674"/>
      <c r="BG21" s="674"/>
      <c r="BH21" s="674"/>
      <c r="BI21" s="674"/>
      <c r="BJ21" s="674"/>
      <c r="BK21" s="674"/>
      <c r="BL21" s="674"/>
      <c r="BM21" s="674"/>
      <c r="BN21" s="674"/>
      <c r="BO21" s="674"/>
      <c r="BP21" s="674"/>
      <c r="BQ21" s="674"/>
      <c r="BR21" s="674"/>
      <c r="BS21" s="674"/>
      <c r="BT21" s="674"/>
      <c r="BU21" s="674"/>
      <c r="BV21" s="674"/>
      <c r="BW21" s="674"/>
      <c r="BX21" s="674"/>
      <c r="BY21" s="674"/>
      <c r="BZ21" s="674"/>
      <c r="CA21" s="674"/>
      <c r="CB21" s="674"/>
      <c r="CC21" s="648" t="s">
        <v>48</v>
      </c>
      <c r="CD21" s="648"/>
      <c r="CE21" s="648"/>
      <c r="CF21" s="648"/>
      <c r="CG21" s="648"/>
      <c r="CH21" s="648"/>
      <c r="CI21" s="648"/>
      <c r="CJ21" s="648"/>
      <c r="CK21" s="648"/>
      <c r="CL21" s="648"/>
      <c r="CM21" s="648"/>
      <c r="CN21" s="648"/>
      <c r="CP21" s="676"/>
      <c r="CQ21" s="677"/>
      <c r="CR21" s="677"/>
      <c r="CS21" s="677"/>
      <c r="CT21" s="677"/>
      <c r="CU21" s="677"/>
      <c r="CV21" s="677"/>
      <c r="CW21" s="677"/>
      <c r="CX21" s="677"/>
      <c r="CY21" s="677"/>
      <c r="CZ21" s="677"/>
      <c r="DA21" s="677"/>
      <c r="DB21" s="677"/>
      <c r="DC21" s="677"/>
      <c r="DD21" s="677"/>
      <c r="DE21" s="677"/>
      <c r="DF21" s="677"/>
      <c r="DG21" s="677"/>
      <c r="DH21" s="677"/>
      <c r="DI21" s="677"/>
      <c r="DJ21" s="677"/>
      <c r="DK21" s="677"/>
      <c r="DL21" s="677"/>
      <c r="DM21" s="678"/>
    </row>
    <row r="22" spans="1:117" ht="9" customHeight="1" x14ac:dyDescent="0.2">
      <c r="A22" s="674"/>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4"/>
      <c r="AY22" s="674"/>
      <c r="AZ22" s="674"/>
      <c r="BA22" s="674"/>
      <c r="BB22" s="674"/>
      <c r="BC22" s="674"/>
      <c r="BD22" s="674"/>
      <c r="BE22" s="674"/>
      <c r="BF22" s="674"/>
      <c r="BG22" s="674"/>
      <c r="BH22" s="674"/>
      <c r="BI22" s="674"/>
      <c r="BJ22" s="674"/>
      <c r="BK22" s="674"/>
      <c r="BL22" s="674"/>
      <c r="BM22" s="674"/>
      <c r="BN22" s="674"/>
      <c r="BO22" s="674"/>
      <c r="BP22" s="674"/>
      <c r="BQ22" s="674"/>
      <c r="BR22" s="674"/>
      <c r="BS22" s="674"/>
      <c r="BT22" s="674"/>
      <c r="BU22" s="674"/>
      <c r="BV22" s="674"/>
      <c r="BW22" s="674"/>
      <c r="BX22" s="674"/>
      <c r="BY22" s="674"/>
      <c r="BZ22" s="674"/>
      <c r="CA22" s="674"/>
      <c r="CB22" s="674"/>
    </row>
    <row r="23" spans="1:117" ht="12.75" customHeight="1" x14ac:dyDescent="0.2">
      <c r="A23" s="674" t="s">
        <v>136</v>
      </c>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c r="BB23" s="674"/>
      <c r="BC23" s="674"/>
      <c r="BD23" s="674"/>
      <c r="BE23" s="674"/>
      <c r="BF23" s="674"/>
      <c r="BG23" s="674"/>
      <c r="BH23" s="674"/>
      <c r="BI23" s="674"/>
      <c r="BJ23" s="674"/>
      <c r="BK23" s="674"/>
      <c r="BL23" s="674"/>
      <c r="BM23" s="674"/>
      <c r="BN23" s="674"/>
      <c r="BO23" s="674"/>
      <c r="BP23" s="674"/>
      <c r="BQ23" s="674"/>
      <c r="BR23" s="674"/>
      <c r="BS23" s="674"/>
      <c r="BT23" s="674"/>
      <c r="BU23" s="674"/>
      <c r="BV23" s="674"/>
      <c r="BW23" s="674"/>
      <c r="BX23" s="674"/>
      <c r="BY23" s="674"/>
      <c r="BZ23" s="674"/>
      <c r="CA23" s="674"/>
      <c r="CB23" s="674"/>
    </row>
    <row r="24" spans="1:117" ht="17.25" customHeight="1" x14ac:dyDescent="0.2">
      <c r="A24" s="674"/>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4"/>
      <c r="AQ24" s="674"/>
      <c r="AR24" s="674"/>
      <c r="AS24" s="674"/>
      <c r="AT24" s="674"/>
      <c r="AU24" s="674"/>
      <c r="AV24" s="674"/>
      <c r="AW24" s="674"/>
      <c r="AX24" s="674"/>
      <c r="AY24" s="674"/>
      <c r="AZ24" s="674"/>
      <c r="BA24" s="674"/>
      <c r="BB24" s="674"/>
      <c r="BC24" s="674"/>
      <c r="BD24" s="674"/>
      <c r="BE24" s="674"/>
      <c r="BF24" s="674"/>
      <c r="BG24" s="674"/>
      <c r="BH24" s="674"/>
      <c r="BI24" s="674"/>
      <c r="BJ24" s="674"/>
      <c r="BK24" s="674"/>
      <c r="BL24" s="674"/>
      <c r="BM24" s="674"/>
      <c r="BN24" s="674"/>
      <c r="BO24" s="674"/>
      <c r="BP24" s="674"/>
      <c r="BQ24" s="674"/>
      <c r="BR24" s="674"/>
      <c r="BS24" s="674"/>
      <c r="BT24" s="674"/>
      <c r="BU24" s="674"/>
      <c r="BV24" s="674"/>
      <c r="BW24" s="674"/>
      <c r="BX24" s="674"/>
      <c r="BY24" s="674"/>
      <c r="BZ24" s="674"/>
      <c r="CA24" s="674"/>
      <c r="CB24" s="674"/>
      <c r="CC24" s="648" t="s">
        <v>49</v>
      </c>
      <c r="CD24" s="648"/>
      <c r="CE24" s="648"/>
      <c r="CF24" s="648"/>
      <c r="CG24" s="648"/>
      <c r="CH24" s="648"/>
      <c r="CI24" s="648"/>
      <c r="CJ24" s="648"/>
      <c r="CK24" s="648"/>
      <c r="CL24" s="648"/>
      <c r="CM24" s="648"/>
      <c r="CN24" s="648"/>
      <c r="CP24" s="653">
        <f>CP16</f>
        <v>250000</v>
      </c>
      <c r="CQ24" s="654"/>
      <c r="CR24" s="654"/>
      <c r="CS24" s="654"/>
      <c r="CT24" s="654"/>
      <c r="CU24" s="654"/>
      <c r="CV24" s="654"/>
      <c r="CW24" s="654"/>
      <c r="CX24" s="654"/>
      <c r="CY24" s="654"/>
      <c r="CZ24" s="654"/>
      <c r="DA24" s="654"/>
      <c r="DB24" s="654"/>
      <c r="DC24" s="654"/>
      <c r="DD24" s="654"/>
      <c r="DE24" s="654"/>
      <c r="DF24" s="654"/>
      <c r="DG24" s="654"/>
      <c r="DH24" s="654"/>
      <c r="DI24" s="654"/>
      <c r="DJ24" s="654"/>
      <c r="DK24" s="654"/>
      <c r="DL24" s="654"/>
      <c r="DM24" s="655"/>
    </row>
    <row r="25" spans="1:117" ht="12.75" customHeight="1" x14ac:dyDescent="0.2">
      <c r="A25" s="674"/>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674"/>
      <c r="BK25" s="674"/>
      <c r="BL25" s="674"/>
      <c r="BM25" s="674"/>
      <c r="BN25" s="674"/>
      <c r="BO25" s="674"/>
      <c r="BP25" s="674"/>
      <c r="BQ25" s="674"/>
      <c r="BR25" s="674"/>
      <c r="BS25" s="674"/>
      <c r="BT25" s="674"/>
      <c r="BU25" s="674"/>
      <c r="BV25" s="674"/>
      <c r="BW25" s="674"/>
      <c r="BX25" s="674"/>
      <c r="BY25" s="674"/>
      <c r="BZ25" s="674"/>
      <c r="CA25" s="674"/>
      <c r="CB25" s="674"/>
    </row>
    <row r="26" spans="1:117" ht="6.75" customHeight="1" x14ac:dyDescent="0.2">
      <c r="A26" s="674" t="s">
        <v>137</v>
      </c>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674"/>
      <c r="BV26" s="674"/>
      <c r="BW26" s="674"/>
      <c r="BX26" s="674"/>
      <c r="BY26" s="674"/>
      <c r="BZ26" s="674"/>
      <c r="CA26" s="674"/>
      <c r="CB26" s="674"/>
    </row>
    <row r="27" spans="1:117" ht="17.25" customHeight="1" x14ac:dyDescent="0.2">
      <c r="A27" s="674"/>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674"/>
      <c r="AQ27" s="674"/>
      <c r="AR27" s="674"/>
      <c r="AS27" s="674"/>
      <c r="AT27" s="674"/>
      <c r="AU27" s="674"/>
      <c r="AV27" s="674"/>
      <c r="AW27" s="674"/>
      <c r="AX27" s="674"/>
      <c r="AY27" s="674"/>
      <c r="AZ27" s="674"/>
      <c r="BA27" s="674"/>
      <c r="BB27" s="674"/>
      <c r="BC27" s="674"/>
      <c r="BD27" s="674"/>
      <c r="BE27" s="674"/>
      <c r="BF27" s="674"/>
      <c r="BG27" s="674"/>
      <c r="BH27" s="674"/>
      <c r="BI27" s="674"/>
      <c r="BJ27" s="674"/>
      <c r="BK27" s="674"/>
      <c r="BL27" s="674"/>
      <c r="BM27" s="674"/>
      <c r="BN27" s="674"/>
      <c r="BO27" s="674"/>
      <c r="BP27" s="674"/>
      <c r="BQ27" s="674"/>
      <c r="BR27" s="674"/>
      <c r="BS27" s="674"/>
      <c r="BT27" s="674"/>
      <c r="BU27" s="674"/>
      <c r="BV27" s="674"/>
      <c r="BW27" s="674"/>
      <c r="BX27" s="674"/>
      <c r="BY27" s="674"/>
      <c r="BZ27" s="674"/>
      <c r="CA27" s="674"/>
      <c r="CB27" s="674"/>
      <c r="CC27" s="648" t="s">
        <v>50</v>
      </c>
      <c r="CD27" s="648"/>
      <c r="CE27" s="648"/>
      <c r="CF27" s="648"/>
      <c r="CG27" s="648"/>
      <c r="CH27" s="648"/>
      <c r="CI27" s="648"/>
      <c r="CJ27" s="648"/>
      <c r="CK27" s="648"/>
      <c r="CL27" s="648"/>
      <c r="CM27" s="648"/>
      <c r="CN27" s="648"/>
      <c r="CP27" s="676"/>
      <c r="CQ27" s="677"/>
      <c r="CR27" s="677"/>
      <c r="CS27" s="677"/>
      <c r="CT27" s="677"/>
      <c r="CU27" s="677"/>
      <c r="CV27" s="677"/>
      <c r="CW27" s="677"/>
      <c r="CX27" s="677"/>
      <c r="CY27" s="677"/>
      <c r="CZ27" s="677"/>
      <c r="DA27" s="677"/>
      <c r="DB27" s="677"/>
      <c r="DC27" s="677"/>
      <c r="DD27" s="677"/>
      <c r="DE27" s="677"/>
      <c r="DF27" s="677"/>
      <c r="DG27" s="677"/>
      <c r="DH27" s="677"/>
      <c r="DI27" s="677"/>
      <c r="DJ27" s="677"/>
      <c r="DK27" s="677"/>
      <c r="DL27" s="677"/>
      <c r="DM27" s="678"/>
    </row>
    <row r="28" spans="1:117" ht="6.75" customHeight="1" x14ac:dyDescent="0.2">
      <c r="A28" s="674"/>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4"/>
      <c r="AR28" s="674"/>
      <c r="AS28" s="674"/>
      <c r="AT28" s="674"/>
      <c r="AU28" s="674"/>
      <c r="AV28" s="674"/>
      <c r="AW28" s="674"/>
      <c r="AX28" s="674"/>
      <c r="AY28" s="674"/>
      <c r="AZ28" s="674"/>
      <c r="BA28" s="674"/>
      <c r="BB28" s="674"/>
      <c r="BC28" s="674"/>
      <c r="BD28" s="674"/>
      <c r="BE28" s="674"/>
      <c r="BF28" s="674"/>
      <c r="BG28" s="674"/>
      <c r="BH28" s="674"/>
      <c r="BI28" s="674"/>
      <c r="BJ28" s="674"/>
      <c r="BK28" s="674"/>
      <c r="BL28" s="674"/>
      <c r="BM28" s="674"/>
      <c r="BN28" s="674"/>
      <c r="BO28" s="674"/>
      <c r="BP28" s="674"/>
      <c r="BQ28" s="674"/>
      <c r="BR28" s="674"/>
      <c r="BS28" s="674"/>
      <c r="BT28" s="674"/>
      <c r="BU28" s="674"/>
      <c r="BV28" s="674"/>
      <c r="BW28" s="674"/>
      <c r="BX28" s="674"/>
      <c r="BY28" s="674"/>
      <c r="BZ28" s="674"/>
      <c r="CA28" s="674"/>
      <c r="CB28" s="674"/>
    </row>
    <row r="29" spans="1:117" ht="6" customHeight="1" x14ac:dyDescent="0.2">
      <c r="A29" s="674" t="s">
        <v>138</v>
      </c>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4"/>
      <c r="AY29" s="674"/>
      <c r="AZ29" s="674"/>
      <c r="BA29" s="674"/>
      <c r="BB29" s="674"/>
      <c r="BC29" s="674"/>
      <c r="BD29" s="674"/>
      <c r="BE29" s="674"/>
      <c r="BF29" s="674"/>
      <c r="BG29" s="674"/>
      <c r="BH29" s="674"/>
      <c r="BI29" s="674"/>
      <c r="BJ29" s="674"/>
      <c r="BK29" s="674"/>
      <c r="BL29" s="674"/>
      <c r="BM29" s="674"/>
      <c r="BN29" s="674"/>
      <c r="BO29" s="674"/>
      <c r="BP29" s="674"/>
      <c r="BQ29" s="674"/>
      <c r="BR29" s="674"/>
      <c r="BS29" s="674"/>
      <c r="BT29" s="674"/>
      <c r="BU29" s="674"/>
      <c r="BV29" s="674"/>
      <c r="BW29" s="674"/>
      <c r="BX29" s="674"/>
      <c r="BY29" s="674"/>
      <c r="BZ29" s="674"/>
      <c r="CA29" s="674"/>
      <c r="CB29" s="674"/>
    </row>
    <row r="30" spans="1:117" ht="17.25" customHeight="1" x14ac:dyDescent="0.2">
      <c r="A30" s="674"/>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74"/>
      <c r="AW30" s="674"/>
      <c r="AX30" s="674"/>
      <c r="AY30" s="674"/>
      <c r="AZ30" s="674"/>
      <c r="BA30" s="674"/>
      <c r="BB30" s="674"/>
      <c r="BC30" s="674"/>
      <c r="BD30" s="674"/>
      <c r="BE30" s="674"/>
      <c r="BF30" s="674"/>
      <c r="BG30" s="674"/>
      <c r="BH30" s="674"/>
      <c r="BI30" s="674"/>
      <c r="BJ30" s="674"/>
      <c r="BK30" s="674"/>
      <c r="BL30" s="674"/>
      <c r="BM30" s="674"/>
      <c r="BN30" s="674"/>
      <c r="BO30" s="674"/>
      <c r="BP30" s="674"/>
      <c r="BQ30" s="674"/>
      <c r="BR30" s="674"/>
      <c r="BS30" s="674"/>
      <c r="BT30" s="674"/>
      <c r="BU30" s="674"/>
      <c r="BV30" s="674"/>
      <c r="BW30" s="674"/>
      <c r="BX30" s="674"/>
      <c r="BY30" s="674"/>
      <c r="BZ30" s="674"/>
      <c r="CA30" s="674"/>
      <c r="CB30" s="674"/>
      <c r="CC30" s="648" t="s">
        <v>125</v>
      </c>
      <c r="CD30" s="648"/>
      <c r="CE30" s="648"/>
      <c r="CF30" s="648"/>
      <c r="CG30" s="648"/>
      <c r="CH30" s="648"/>
      <c r="CI30" s="648"/>
      <c r="CJ30" s="648"/>
      <c r="CK30" s="648"/>
      <c r="CL30" s="648"/>
      <c r="CM30" s="648"/>
      <c r="CN30" s="648"/>
      <c r="CP30" s="653">
        <f>ROUND(НУСН12,0)</f>
        <v>15000</v>
      </c>
      <c r="CQ30" s="654"/>
      <c r="CR30" s="654"/>
      <c r="CS30" s="654"/>
      <c r="CT30" s="654"/>
      <c r="CU30" s="654"/>
      <c r="CV30" s="654"/>
      <c r="CW30" s="654"/>
      <c r="CX30" s="654"/>
      <c r="CY30" s="654"/>
      <c r="CZ30" s="654"/>
      <c r="DA30" s="654"/>
      <c r="DB30" s="654"/>
      <c r="DC30" s="654"/>
      <c r="DD30" s="654"/>
      <c r="DE30" s="654"/>
      <c r="DF30" s="654"/>
      <c r="DG30" s="654"/>
      <c r="DH30" s="654"/>
      <c r="DI30" s="654"/>
      <c r="DJ30" s="654"/>
      <c r="DK30" s="654"/>
      <c r="DL30" s="654"/>
      <c r="DM30" s="655"/>
    </row>
    <row r="31" spans="1:117" ht="6" customHeight="1" x14ac:dyDescent="0.2">
      <c r="A31" s="674"/>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4"/>
      <c r="AX31" s="674"/>
      <c r="AY31" s="674"/>
      <c r="AZ31" s="674"/>
      <c r="BA31" s="674"/>
      <c r="BB31" s="674"/>
      <c r="BC31" s="674"/>
      <c r="BD31" s="674"/>
      <c r="BE31" s="674"/>
      <c r="BF31" s="674"/>
      <c r="BG31" s="674"/>
      <c r="BH31" s="674"/>
      <c r="BI31" s="674"/>
      <c r="BJ31" s="674"/>
      <c r="BK31" s="674"/>
      <c r="BL31" s="674"/>
      <c r="BM31" s="674"/>
      <c r="BN31" s="674"/>
      <c r="BO31" s="674"/>
      <c r="BP31" s="674"/>
      <c r="BQ31" s="674"/>
      <c r="BR31" s="674"/>
      <c r="BS31" s="674"/>
      <c r="BT31" s="674"/>
      <c r="BU31" s="674"/>
      <c r="BV31" s="674"/>
      <c r="BW31" s="674"/>
      <c r="BX31" s="674"/>
      <c r="BY31" s="674"/>
      <c r="BZ31" s="674"/>
      <c r="CA31" s="674"/>
      <c r="CB31" s="674"/>
    </row>
    <row r="32" spans="1:117" ht="6" customHeight="1" x14ac:dyDescent="0.2">
      <c r="A32" s="674" t="s">
        <v>139</v>
      </c>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4"/>
      <c r="BF32" s="674"/>
      <c r="BG32" s="674"/>
      <c r="BH32" s="674"/>
      <c r="BI32" s="674"/>
      <c r="BJ32" s="674"/>
      <c r="BK32" s="674"/>
      <c r="BL32" s="674"/>
      <c r="BM32" s="674"/>
      <c r="BN32" s="674"/>
      <c r="BO32" s="674"/>
      <c r="BP32" s="674"/>
      <c r="BQ32" s="674"/>
      <c r="BR32" s="674"/>
      <c r="BS32" s="674"/>
      <c r="BT32" s="674"/>
      <c r="BU32" s="674"/>
      <c r="BV32" s="674"/>
      <c r="BW32" s="674"/>
      <c r="BX32" s="674"/>
      <c r="BY32" s="674"/>
      <c r="BZ32" s="674"/>
      <c r="CA32" s="674"/>
      <c r="CB32" s="674"/>
      <c r="CC32" s="674"/>
      <c r="CD32" s="674"/>
    </row>
    <row r="33" spans="1:117" ht="17.25" customHeight="1" x14ac:dyDescent="0.2">
      <c r="A33" s="674"/>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4"/>
      <c r="BQ33" s="674"/>
      <c r="BR33" s="674"/>
      <c r="BS33" s="674"/>
      <c r="BT33" s="674"/>
      <c r="BU33" s="674"/>
      <c r="BV33" s="674"/>
      <c r="BW33" s="674"/>
      <c r="BX33" s="674"/>
      <c r="BY33" s="674"/>
      <c r="BZ33" s="674"/>
      <c r="CA33" s="674"/>
      <c r="CB33" s="674"/>
      <c r="CC33" s="674"/>
      <c r="CD33" s="674"/>
      <c r="CE33" s="648" t="s">
        <v>126</v>
      </c>
      <c r="CF33" s="648"/>
      <c r="CG33" s="648"/>
      <c r="CH33" s="648"/>
      <c r="CI33" s="648"/>
      <c r="CJ33" s="648"/>
      <c r="CK33" s="648"/>
      <c r="CL33" s="648"/>
      <c r="CM33" s="196"/>
      <c r="CN33" s="196"/>
      <c r="CP33" s="676"/>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8"/>
    </row>
    <row r="34" spans="1:117" ht="6" customHeight="1" x14ac:dyDescent="0.2">
      <c r="A34" s="674"/>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4"/>
      <c r="BF34" s="674"/>
      <c r="BG34" s="674"/>
      <c r="BH34" s="674"/>
      <c r="BI34" s="674"/>
      <c r="BJ34" s="674"/>
      <c r="BK34" s="674"/>
      <c r="BL34" s="674"/>
      <c r="BM34" s="674"/>
      <c r="BN34" s="674"/>
      <c r="BO34" s="674"/>
      <c r="BP34" s="674"/>
      <c r="BQ34" s="674"/>
      <c r="BR34" s="674"/>
      <c r="BS34" s="674"/>
      <c r="BT34" s="674"/>
      <c r="BU34" s="674"/>
      <c r="BV34" s="674"/>
      <c r="BW34" s="674"/>
      <c r="BX34" s="674"/>
      <c r="BY34" s="674"/>
      <c r="BZ34" s="674"/>
      <c r="CA34" s="674"/>
      <c r="CB34" s="674"/>
      <c r="CC34" s="674"/>
      <c r="CD34" s="674"/>
    </row>
    <row r="35" spans="1:117" ht="4.5" customHeight="1" x14ac:dyDescent="0.2">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row>
    <row r="36" spans="1:117" ht="38.25" customHeight="1" x14ac:dyDescent="0.2">
      <c r="A36" s="675" t="s">
        <v>140</v>
      </c>
      <c r="B36" s="675"/>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c r="BT36" s="675"/>
      <c r="BU36" s="675"/>
      <c r="BV36" s="675"/>
      <c r="BW36" s="675"/>
      <c r="BX36" s="675"/>
      <c r="BY36" s="675"/>
      <c r="BZ36" s="675"/>
      <c r="CA36" s="675"/>
      <c r="CB36" s="675"/>
      <c r="CC36" s="675"/>
      <c r="CD36" s="675"/>
      <c r="CE36" s="675"/>
    </row>
    <row r="37" spans="1:117" ht="17.25" customHeight="1" x14ac:dyDescent="0.2">
      <c r="A37" s="675"/>
      <c r="B37" s="675"/>
      <c r="C37" s="67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675"/>
      <c r="BR37" s="675"/>
      <c r="BS37" s="675"/>
      <c r="BT37" s="675"/>
      <c r="BU37" s="675"/>
      <c r="BV37" s="675"/>
      <c r="BW37" s="675"/>
      <c r="BX37" s="675"/>
      <c r="BY37" s="675"/>
      <c r="BZ37" s="675"/>
      <c r="CA37" s="675"/>
      <c r="CB37" s="675"/>
      <c r="CC37" s="675"/>
      <c r="CD37" s="675"/>
      <c r="CE37" s="675"/>
      <c r="CF37" s="648" t="s">
        <v>127</v>
      </c>
      <c r="CG37" s="648"/>
      <c r="CH37" s="648"/>
      <c r="CI37" s="648"/>
      <c r="CJ37" s="648"/>
      <c r="CK37" s="648"/>
      <c r="CL37" s="196"/>
      <c r="CM37" s="196"/>
      <c r="CN37" s="196"/>
      <c r="CP37" s="653">
        <f>ROUND(ПФзУдоп12,0)</f>
        <v>0</v>
      </c>
      <c r="CQ37" s="654"/>
      <c r="CR37" s="654"/>
      <c r="CS37" s="654"/>
      <c r="CT37" s="654"/>
      <c r="CU37" s="654"/>
      <c r="CV37" s="654"/>
      <c r="CW37" s="654"/>
      <c r="CX37" s="654"/>
      <c r="CY37" s="654"/>
      <c r="CZ37" s="654"/>
      <c r="DA37" s="654"/>
      <c r="DB37" s="654"/>
      <c r="DC37" s="654"/>
      <c r="DD37" s="654"/>
      <c r="DE37" s="654"/>
      <c r="DF37" s="654"/>
      <c r="DG37" s="654"/>
      <c r="DH37" s="654"/>
      <c r="DI37" s="654"/>
      <c r="DJ37" s="654"/>
      <c r="DK37" s="654"/>
      <c r="DL37" s="654"/>
      <c r="DM37" s="655"/>
    </row>
    <row r="38" spans="1:117" ht="51.75" customHeight="1" x14ac:dyDescent="0.2">
      <c r="A38" s="675"/>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675"/>
      <c r="AS38" s="675"/>
      <c r="AT38" s="675"/>
      <c r="AU38" s="675"/>
      <c r="AV38" s="675"/>
      <c r="AW38" s="675"/>
      <c r="AX38" s="675"/>
      <c r="AY38" s="675"/>
      <c r="AZ38" s="675"/>
      <c r="BA38" s="675"/>
      <c r="BB38" s="675"/>
      <c r="BC38" s="675"/>
      <c r="BD38" s="675"/>
      <c r="BE38" s="675"/>
      <c r="BF38" s="675"/>
      <c r="BG38" s="675"/>
      <c r="BH38" s="675"/>
      <c r="BI38" s="675"/>
      <c r="BJ38" s="675"/>
      <c r="BK38" s="675"/>
      <c r="BL38" s="675"/>
      <c r="BM38" s="675"/>
      <c r="BN38" s="675"/>
      <c r="BO38" s="675"/>
      <c r="BP38" s="675"/>
      <c r="BQ38" s="675"/>
      <c r="BR38" s="675"/>
      <c r="BS38" s="675"/>
      <c r="BT38" s="675"/>
      <c r="BU38" s="675"/>
      <c r="BV38" s="675"/>
      <c r="BW38" s="675"/>
      <c r="BX38" s="675"/>
      <c r="BY38" s="675"/>
      <c r="BZ38" s="675"/>
      <c r="CA38" s="675"/>
      <c r="CB38" s="675"/>
      <c r="CC38" s="675"/>
      <c r="CD38" s="675"/>
      <c r="CE38" s="675"/>
    </row>
    <row r="39" spans="1:117" x14ac:dyDescent="0.2">
      <c r="CP39" s="680"/>
      <c r="CQ39" s="680"/>
      <c r="CR39" s="680"/>
      <c r="CS39" s="680"/>
      <c r="CT39" s="680"/>
      <c r="CU39" s="680"/>
      <c r="CV39" s="680"/>
      <c r="CW39" s="680"/>
      <c r="CX39" s="680"/>
      <c r="CY39" s="680"/>
      <c r="CZ39" s="680"/>
      <c r="DA39" s="680"/>
      <c r="DB39" s="680"/>
      <c r="DC39" s="680"/>
      <c r="DD39" s="680"/>
      <c r="DE39" s="680"/>
      <c r="DF39" s="680"/>
      <c r="DG39" s="680"/>
      <c r="DH39" s="680"/>
      <c r="DI39" s="680"/>
      <c r="DJ39" s="680"/>
      <c r="DK39" s="680"/>
      <c r="DL39" s="680"/>
      <c r="DM39" s="680"/>
    </row>
    <row r="40" spans="1:117" ht="12.75" x14ac:dyDescent="0.2">
      <c r="CP40" s="681"/>
      <c r="CQ40" s="681"/>
      <c r="CR40" s="681"/>
      <c r="CS40" s="681"/>
      <c r="CT40" s="681"/>
      <c r="CU40" s="681"/>
      <c r="CV40" s="681"/>
      <c r="CW40" s="681"/>
      <c r="CX40" s="681"/>
      <c r="CY40" s="681"/>
      <c r="CZ40" s="681"/>
      <c r="DA40" s="681"/>
      <c r="DB40" s="681"/>
      <c r="DC40" s="681"/>
      <c r="DD40" s="681"/>
      <c r="DE40" s="681"/>
      <c r="DF40" s="681"/>
      <c r="DG40" s="681"/>
      <c r="DH40" s="681"/>
      <c r="DI40" s="681"/>
      <c r="DJ40" s="681"/>
      <c r="DK40" s="681"/>
      <c r="DL40" s="681"/>
      <c r="DM40" s="681"/>
    </row>
    <row r="41" spans="1:117" ht="12.75" x14ac:dyDescent="0.2">
      <c r="CP41" s="679"/>
      <c r="CQ41" s="679"/>
      <c r="CR41" s="679"/>
      <c r="CS41" s="679"/>
      <c r="CT41" s="679"/>
      <c r="CU41" s="679"/>
      <c r="CV41" s="679"/>
      <c r="CW41" s="679"/>
      <c r="CX41" s="679"/>
      <c r="CY41" s="679"/>
      <c r="CZ41" s="679"/>
      <c r="DA41" s="679"/>
      <c r="DB41" s="679"/>
      <c r="DC41" s="679"/>
      <c r="DD41" s="679"/>
      <c r="DE41" s="679"/>
      <c r="DF41" s="679"/>
      <c r="DG41" s="679"/>
      <c r="DH41" s="679"/>
      <c r="DI41" s="679"/>
      <c r="DJ41" s="679"/>
      <c r="DK41" s="679"/>
      <c r="DL41" s="679"/>
      <c r="DM41" s="679"/>
    </row>
    <row r="61" spans="1:120" ht="18.75" customHeight="1" x14ac:dyDescent="0.2"/>
    <row r="62" spans="1:120" s="168" customFormat="1" ht="12.75" x14ac:dyDescent="0.2">
      <c r="A62" s="657" t="s">
        <v>118</v>
      </c>
      <c r="B62" s="657"/>
      <c r="C62" s="657"/>
      <c r="D62" s="657"/>
      <c r="E62" s="657"/>
      <c r="F62" s="657"/>
      <c r="G62" s="657"/>
      <c r="H62" s="657"/>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657"/>
      <c r="AN62" s="657"/>
      <c r="AO62" s="657"/>
      <c r="AP62" s="657"/>
      <c r="AQ62" s="657"/>
      <c r="AR62" s="657"/>
      <c r="AS62" s="657"/>
      <c r="AT62" s="657"/>
      <c r="AU62" s="657"/>
      <c r="AV62" s="657"/>
      <c r="AW62" s="657"/>
      <c r="AX62" s="657"/>
      <c r="AY62" s="657"/>
      <c r="AZ62" s="657"/>
      <c r="BA62" s="657"/>
      <c r="BB62" s="657"/>
      <c r="BC62" s="657"/>
      <c r="BD62" s="657"/>
      <c r="BE62" s="657"/>
      <c r="BF62" s="657"/>
      <c r="BG62" s="657"/>
      <c r="BH62" s="657"/>
      <c r="BI62" s="657"/>
      <c r="BJ62" s="657"/>
      <c r="BK62" s="657"/>
      <c r="BL62" s="657"/>
      <c r="BM62" s="657"/>
      <c r="BN62" s="657"/>
      <c r="BO62" s="657"/>
      <c r="BP62" s="657"/>
      <c r="BQ62" s="657"/>
      <c r="BR62" s="657"/>
      <c r="BS62" s="657"/>
      <c r="BT62" s="657"/>
      <c r="BU62" s="657"/>
      <c r="BV62" s="657"/>
      <c r="BW62" s="657"/>
      <c r="BX62" s="657"/>
      <c r="BY62" s="657"/>
      <c r="BZ62" s="657"/>
      <c r="CA62" s="657"/>
      <c r="CB62" s="657"/>
      <c r="CC62" s="657"/>
      <c r="CD62" s="657"/>
      <c r="CE62" s="657"/>
      <c r="CF62" s="657"/>
      <c r="CG62" s="657"/>
      <c r="CH62" s="657"/>
      <c r="CI62" s="657"/>
      <c r="CJ62" s="657"/>
      <c r="CK62" s="657"/>
      <c r="CL62" s="657"/>
      <c r="CM62" s="657"/>
      <c r="CN62" s="657"/>
      <c r="CO62" s="657"/>
      <c r="CP62" s="657"/>
      <c r="CQ62" s="657"/>
      <c r="CR62" s="657"/>
      <c r="CS62" s="657"/>
      <c r="CT62" s="657"/>
      <c r="CU62" s="657"/>
      <c r="CV62" s="657"/>
      <c r="CW62" s="657"/>
      <c r="CX62" s="657"/>
      <c r="CY62" s="657"/>
      <c r="CZ62" s="657"/>
      <c r="DA62" s="657"/>
      <c r="DB62" s="657"/>
      <c r="DC62" s="657"/>
      <c r="DD62" s="657"/>
      <c r="DE62" s="657"/>
      <c r="DF62" s="657"/>
      <c r="DG62" s="657"/>
      <c r="DH62" s="657"/>
      <c r="DI62" s="657"/>
      <c r="DJ62" s="657"/>
      <c r="DK62" s="657"/>
      <c r="DL62" s="657"/>
      <c r="DM62" s="657"/>
      <c r="DN62" s="657"/>
      <c r="DO62" s="657"/>
      <c r="DP62" s="657"/>
    </row>
    <row r="63" spans="1:120" s="168" customFormat="1" ht="6"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649"/>
      <c r="AE63" s="649"/>
      <c r="AF63" s="649"/>
      <c r="AG63" s="649"/>
      <c r="AH63" s="649"/>
      <c r="AI63" s="649"/>
      <c r="AJ63" s="649"/>
      <c r="AK63" s="649"/>
      <c r="AL63" s="649"/>
      <c r="AM63" s="649"/>
      <c r="AN63" s="649"/>
      <c r="AO63" s="649"/>
      <c r="AP63" s="649"/>
      <c r="AQ63" s="649"/>
      <c r="AR63" s="649"/>
      <c r="AS63" s="649"/>
      <c r="AT63" s="649"/>
      <c r="AU63" s="649"/>
      <c r="AV63" s="151"/>
      <c r="AW63" s="151"/>
      <c r="AX63" s="151"/>
      <c r="AY63" s="151"/>
      <c r="AZ63" s="151"/>
      <c r="BA63" s="151"/>
      <c r="BB63" s="151"/>
      <c r="BC63" s="151"/>
      <c r="BD63" s="151"/>
      <c r="BE63" s="151"/>
      <c r="BF63" s="151"/>
      <c r="BG63" s="151"/>
      <c r="BH63" s="151"/>
      <c r="BI63" s="151"/>
      <c r="BJ63" s="151"/>
      <c r="BK63" s="151"/>
      <c r="BL63" s="151"/>
      <c r="BM63" s="151"/>
      <c r="BN63" s="151"/>
      <c r="BO63" s="151"/>
      <c r="BP63" s="651"/>
      <c r="BQ63" s="651"/>
      <c r="BR63" s="651"/>
      <c r="BS63" s="651"/>
      <c r="BT63" s="651"/>
      <c r="BU63" s="651"/>
      <c r="BV63" s="651"/>
      <c r="BW63" s="651"/>
      <c r="BX63" s="651"/>
      <c r="BY63" s="651"/>
      <c r="BZ63" s="651"/>
      <c r="CA63" s="651"/>
      <c r="CB63" s="651"/>
      <c r="CC63" s="651"/>
      <c r="CD63" s="651"/>
      <c r="CE63" s="651"/>
      <c r="CF63" s="651"/>
      <c r="CG63" s="198"/>
      <c r="CH63" s="151"/>
      <c r="CI63" s="151"/>
      <c r="CJ63" s="151"/>
      <c r="CK63" s="150"/>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1"/>
    </row>
    <row r="64" spans="1:120" s="168" customFormat="1" ht="9" customHeight="1" x14ac:dyDescent="0.2">
      <c r="A64" s="656"/>
      <c r="B64" s="656"/>
      <c r="C64" s="656"/>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650"/>
      <c r="AE64" s="650"/>
      <c r="AF64" s="650"/>
      <c r="AG64" s="650"/>
      <c r="AH64" s="650"/>
      <c r="AI64" s="650"/>
      <c r="AJ64" s="650"/>
      <c r="AK64" s="650"/>
      <c r="AL64" s="650"/>
      <c r="AM64" s="650"/>
      <c r="AN64" s="650"/>
      <c r="AO64" s="650"/>
      <c r="AP64" s="650"/>
      <c r="AQ64" s="650"/>
      <c r="AR64" s="650"/>
      <c r="AS64" s="650"/>
      <c r="AT64" s="650"/>
      <c r="AU64" s="650"/>
      <c r="AV64" s="199" t="s">
        <v>119</v>
      </c>
      <c r="AW64" s="151"/>
      <c r="AX64" s="151"/>
      <c r="AY64" s="151"/>
      <c r="AZ64" s="151"/>
      <c r="BA64" s="151"/>
      <c r="BB64" s="151"/>
      <c r="BC64" s="151"/>
      <c r="BD64" s="151"/>
      <c r="BE64" s="151"/>
      <c r="BF64" s="151"/>
      <c r="BG64" s="151"/>
      <c r="BH64" s="151"/>
      <c r="BI64" s="151"/>
      <c r="BJ64" s="151"/>
      <c r="BK64" s="151"/>
      <c r="BL64" s="151"/>
      <c r="BM64" s="151"/>
      <c r="BN64" s="151"/>
      <c r="BO64" s="151"/>
      <c r="BP64" s="650"/>
      <c r="BQ64" s="650"/>
      <c r="BR64" s="650"/>
      <c r="BS64" s="650"/>
      <c r="BT64" s="650"/>
      <c r="BU64" s="650"/>
      <c r="BV64" s="650"/>
      <c r="BW64" s="650"/>
      <c r="BX64" s="650"/>
      <c r="BY64" s="650"/>
      <c r="BZ64" s="650"/>
      <c r="CA64" s="650"/>
      <c r="CB64" s="650"/>
      <c r="CC64" s="650"/>
      <c r="CD64" s="650"/>
      <c r="CE64" s="650"/>
      <c r="CF64" s="650"/>
      <c r="CG64" s="199" t="s">
        <v>120</v>
      </c>
      <c r="CH64" s="150"/>
      <c r="CI64" s="151"/>
      <c r="CJ64" s="151"/>
      <c r="CK64" s="150"/>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656"/>
      <c r="DO64" s="656"/>
      <c r="DP64" s="656"/>
    </row>
    <row r="65" spans="1:120" s="182" customFormat="1" ht="5.25" customHeight="1" x14ac:dyDescent="0.2">
      <c r="A65" s="656"/>
      <c r="B65" s="656"/>
      <c r="C65" s="656"/>
      <c r="DN65" s="656"/>
      <c r="DO65" s="656"/>
      <c r="DP65" s="656"/>
    </row>
  </sheetData>
  <sheetProtection password="9545" sheet="1" objects="1" scenarios="1" selectLockedCells="1" selectUnlockedCells="1"/>
  <customSheetViews>
    <customSheetView guid="{6FC1B69A-BC8B-4604-944B-6372D0B618C1}" showPageBreaks="1" showGridLines="0" fitToPage="1" view="pageBreakPreview" showRuler="0" topLeftCell="A13">
      <selection activeCell="CP16" sqref="CP16:DM16"/>
      <pageMargins left="0.19685039370078741" right="0.19685039370078741" top="0.19685039370078741" bottom="0.19685039370078741" header="0" footer="0"/>
      <printOptions horizontalCentered="1" verticalCentered="1"/>
      <pageSetup paperSize="9" orientation="portrait" r:id="rId1"/>
      <headerFooter alignWithMargins="0"/>
    </customSheetView>
    <customSheetView guid="{6E2ACC73-2521-441F-B10D-4DAD28BFFDFA}" showPageBreaks="1" showGridLines="0" fitToPage="1" view="pageBreakPreview" topLeftCell="A13">
      <selection activeCell="CP16" sqref="CP16:DM16"/>
      <pageMargins left="0.19685039370078741" right="0.19685039370078741" top="0.19685039370078741" bottom="0.19685039370078741" header="0" footer="0"/>
      <printOptions horizontalCentered="1" verticalCentered="1"/>
      <pageSetup paperSize="9" scale="98" orientation="portrait" r:id="rId2"/>
      <headerFooter alignWithMargins="0"/>
    </customSheetView>
  </customSheetViews>
  <mergeCells count="71">
    <mergeCell ref="CC21:CN21"/>
    <mergeCell ref="AW4:AY4"/>
    <mergeCell ref="AZ4:BB4"/>
    <mergeCell ref="AQ1:AS2"/>
    <mergeCell ref="AT1:AV2"/>
    <mergeCell ref="AW1:AY2"/>
    <mergeCell ref="AZ1:BB2"/>
    <mergeCell ref="BC1:BE2"/>
    <mergeCell ref="BU4:BW4"/>
    <mergeCell ref="BF1:BH2"/>
    <mergeCell ref="BI1:BK2"/>
    <mergeCell ref="BL1:BN2"/>
    <mergeCell ref="BO1:BQ2"/>
    <mergeCell ref="BR1:BT2"/>
    <mergeCell ref="BL4:BQ4"/>
    <mergeCell ref="CP30:DM30"/>
    <mergeCell ref="CC14:CN14"/>
    <mergeCell ref="A12:CB12"/>
    <mergeCell ref="A26:CB28"/>
    <mergeCell ref="CP14:CR14"/>
    <mergeCell ref="CP12:DM12"/>
    <mergeCell ref="CS14:CU14"/>
    <mergeCell ref="CV14:CX14"/>
    <mergeCell ref="CY14:DA14"/>
    <mergeCell ref="A23:CB25"/>
    <mergeCell ref="A29:CB31"/>
    <mergeCell ref="CC30:CN30"/>
    <mergeCell ref="A17:CB19"/>
    <mergeCell ref="CC12:CN12"/>
    <mergeCell ref="CC24:CN24"/>
    <mergeCell ref="CC27:CN27"/>
    <mergeCell ref="AK4:AM4"/>
    <mergeCell ref="AN4:AP4"/>
    <mergeCell ref="AQ4:AS4"/>
    <mergeCell ref="A8:DP8"/>
    <mergeCell ref="E10:DD11"/>
    <mergeCell ref="BX4:BZ4"/>
    <mergeCell ref="A7:DP7"/>
    <mergeCell ref="BC4:BE4"/>
    <mergeCell ref="BF4:BH4"/>
    <mergeCell ref="AT4:AV4"/>
    <mergeCell ref="BI4:BK4"/>
    <mergeCell ref="BR4:BT4"/>
    <mergeCell ref="AC4:AJ4"/>
    <mergeCell ref="A1:C1"/>
    <mergeCell ref="Y1:AA1"/>
    <mergeCell ref="AC1:AJ1"/>
    <mergeCell ref="AK1:AM2"/>
    <mergeCell ref="AN1:AP2"/>
    <mergeCell ref="DN64:DP65"/>
    <mergeCell ref="A62:DP62"/>
    <mergeCell ref="CC16:CN16"/>
    <mergeCell ref="CC18:CN18"/>
    <mergeCell ref="A20:CB22"/>
    <mergeCell ref="CP33:DM33"/>
    <mergeCell ref="CP37:DM37"/>
    <mergeCell ref="CP41:DM41"/>
    <mergeCell ref="CP27:DM27"/>
    <mergeCell ref="CP16:DM16"/>
    <mergeCell ref="CP18:DM18"/>
    <mergeCell ref="CP21:DM21"/>
    <mergeCell ref="CP24:DM24"/>
    <mergeCell ref="AD63:AU64"/>
    <mergeCell ref="CP39:DM39"/>
    <mergeCell ref="CP40:DM40"/>
    <mergeCell ref="BP63:CF64"/>
    <mergeCell ref="CE33:CL33"/>
    <mergeCell ref="A32:CD34"/>
    <mergeCell ref="CF37:CK37"/>
    <mergeCell ref="A64:C65"/>
    <mergeCell ref="A36:CE38"/>
  </mergeCells>
  <phoneticPr fontId="7" type="noConversion"/>
  <dataValidations count="2">
    <dataValidation allowBlank="1" showInputMessage="1" showErrorMessage="1" promptTitle="Данные вводить не надо!" prompt="Производится автоматический расчет!" sqref="CP24:DM24"/>
    <dataValidation type="custom" allowBlank="1" showInputMessage="1" sqref="CP37:DM37">
      <formula1>(CP37&gt;CP41)</formula1>
    </dataValidation>
  </dataValidations>
  <printOptions horizontalCentered="1" verticalCentered="1"/>
  <pageMargins left="0.19685039370078741" right="0.19685039370078741" top="0.19685039370078741" bottom="0.19685039370078741" header="0" footer="0"/>
  <pageSetup paperSize="9" orientation="portrait" r:id="rId3"/>
  <headerFooter alignWithMargins="0"/>
  <ignoredErrors>
    <ignoredError sqref="BR4:BZ4 CY14 CS14 CC14 CC16 CC18 CC21 CC24 CC27 CC30 CE33 CF37" numberStoredAsText="1"/>
  </ignoredErrors>
  <drawing r:id="rId4"/>
  <legacyDrawing r:id="rId5"/>
  <oleObjects>
    <mc:AlternateContent xmlns:mc="http://schemas.openxmlformats.org/markup-compatibility/2006">
      <mc:Choice Requires="x14">
        <oleObject progId="CorelBarCode.9" shapeId="5121" r:id="rId6">
          <objectPr defaultSize="0" autoPict="0" r:id="rId7">
            <anchor moveWithCells="1">
              <from>
                <xdr:col>4</xdr:col>
                <xdr:colOff>28575</xdr:colOff>
                <xdr:row>0</xdr:row>
                <xdr:rowOff>0</xdr:rowOff>
              </from>
              <to>
                <xdr:col>23</xdr:col>
                <xdr:colOff>38100</xdr:colOff>
                <xdr:row>3</xdr:row>
                <xdr:rowOff>180975</xdr:rowOff>
              </to>
            </anchor>
          </objectPr>
        </oleObject>
      </mc:Choice>
      <mc:Fallback>
        <oleObject progId="CorelBarCode.9" shapeId="5121"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showGridLines="0" showRowColHeaders="0" workbookViewId="0">
      <selection activeCell="A26" sqref="A26"/>
    </sheetView>
  </sheetViews>
  <sheetFormatPr defaultRowHeight="12.75" x14ac:dyDescent="0.2"/>
  <cols>
    <col min="1" max="1" width="5.7109375" style="168" customWidth="1"/>
    <col min="2" max="2" width="28.5703125" style="168" customWidth="1"/>
    <col min="3" max="3" width="7.28515625" style="168" customWidth="1"/>
    <col min="4" max="4" width="10.140625" style="168" customWidth="1"/>
    <col min="5" max="6" width="15.85546875" style="168" customWidth="1"/>
    <col min="7" max="16384" width="9.140625" style="168"/>
  </cols>
  <sheetData>
    <row r="1" spans="1:6" x14ac:dyDescent="0.2">
      <c r="A1" s="283" t="s">
        <v>421</v>
      </c>
    </row>
    <row r="2" spans="1:6" x14ac:dyDescent="0.2">
      <c r="A2" s="283" t="s">
        <v>422</v>
      </c>
    </row>
    <row r="3" spans="1:6" x14ac:dyDescent="0.2">
      <c r="A3" s="283" t="s">
        <v>423</v>
      </c>
    </row>
    <row r="5" spans="1:6" x14ac:dyDescent="0.2">
      <c r="A5" s="685" t="s">
        <v>424</v>
      </c>
      <c r="B5" s="685"/>
      <c r="C5" s="685"/>
      <c r="D5" s="685"/>
      <c r="E5" s="685"/>
      <c r="F5" s="685"/>
    </row>
    <row r="6" spans="1:6" x14ac:dyDescent="0.2">
      <c r="A6" s="687" t="s">
        <v>425</v>
      </c>
      <c r="B6" s="687"/>
      <c r="C6" s="687"/>
      <c r="D6" s="687" t="s">
        <v>341</v>
      </c>
      <c r="E6" s="687" t="s">
        <v>426</v>
      </c>
      <c r="F6" s="687"/>
    </row>
    <row r="7" spans="1:6" x14ac:dyDescent="0.2">
      <c r="A7" s="686" t="s">
        <v>427</v>
      </c>
      <c r="B7" s="686"/>
      <c r="C7" s="686"/>
      <c r="D7" s="687"/>
      <c r="E7" s="687"/>
      <c r="F7" s="687"/>
    </row>
    <row r="8" spans="1:6" x14ac:dyDescent="0.2">
      <c r="A8" s="686"/>
      <c r="B8" s="686"/>
      <c r="C8" s="686"/>
      <c r="D8" s="687"/>
      <c r="E8" s="687"/>
      <c r="F8" s="687"/>
    </row>
    <row r="9" spans="1:6" x14ac:dyDescent="0.2">
      <c r="A9" s="686"/>
      <c r="B9" s="686"/>
      <c r="C9" s="686"/>
      <c r="D9" s="687"/>
      <c r="E9" s="687"/>
      <c r="F9" s="687"/>
    </row>
    <row r="10" spans="1:6" x14ac:dyDescent="0.2">
      <c r="A10" s="686" t="s">
        <v>428</v>
      </c>
      <c r="B10" s="686"/>
      <c r="C10" s="686"/>
      <c r="D10" s="284" t="s">
        <v>219</v>
      </c>
      <c r="E10" s="687" t="s">
        <v>429</v>
      </c>
      <c r="F10" s="687"/>
    </row>
    <row r="11" spans="1:6" x14ac:dyDescent="0.2">
      <c r="A11" s="686"/>
      <c r="B11" s="686"/>
      <c r="C11" s="686"/>
      <c r="D11" s="687" t="s">
        <v>341</v>
      </c>
      <c r="E11" s="687" t="s">
        <v>221</v>
      </c>
      <c r="F11" s="687"/>
    </row>
    <row r="12" spans="1:6" x14ac:dyDescent="0.2">
      <c r="A12" s="686"/>
      <c r="B12" s="686"/>
      <c r="C12" s="686"/>
      <c r="D12" s="687"/>
      <c r="E12" s="687"/>
      <c r="F12" s="687"/>
    </row>
    <row r="14" spans="1:6" x14ac:dyDescent="0.2">
      <c r="A14" s="685" t="s">
        <v>447</v>
      </c>
      <c r="B14" s="685"/>
      <c r="C14" s="685"/>
      <c r="D14" s="685"/>
      <c r="E14" s="685"/>
      <c r="F14" s="685"/>
    </row>
    <row r="16" spans="1:6" x14ac:dyDescent="0.2">
      <c r="A16" s="168" t="str">
        <f>"Плательщик: ИП "&amp;'Карточка ИП'!AU5</f>
        <v>Плательщик: ИП Воробьянинов Ипполит Матвеевич</v>
      </c>
    </row>
    <row r="17" spans="1:6" x14ac:dyDescent="0.2">
      <c r="A17" s="168" t="str">
        <f>"Грузополучатель: ИП "&amp;'Карточка ИП'!AU5</f>
        <v>Грузополучатель: ИП Воробьянинов Ипполит Матвеевич</v>
      </c>
    </row>
    <row r="19" spans="1:6" ht="51" customHeight="1" x14ac:dyDescent="0.2">
      <c r="A19" s="285" t="s">
        <v>264</v>
      </c>
      <c r="B19" s="285" t="s">
        <v>430</v>
      </c>
      <c r="C19" s="285" t="s">
        <v>431</v>
      </c>
      <c r="D19" s="285" t="s">
        <v>432</v>
      </c>
      <c r="E19" s="285" t="s">
        <v>433</v>
      </c>
      <c r="F19" s="285" t="s">
        <v>52</v>
      </c>
    </row>
    <row r="20" spans="1:6" ht="110.25" customHeight="1" x14ac:dyDescent="0.2">
      <c r="A20" s="284" t="s">
        <v>74</v>
      </c>
      <c r="B20" s="286" t="s">
        <v>434</v>
      </c>
      <c r="C20" s="284" t="s">
        <v>435</v>
      </c>
      <c r="D20" s="284" t="s">
        <v>436</v>
      </c>
      <c r="E20" s="287">
        <v>2400</v>
      </c>
      <c r="F20" s="287">
        <f>E20</f>
        <v>2400</v>
      </c>
    </row>
    <row r="21" spans="1:6" x14ac:dyDescent="0.2">
      <c r="E21" s="283" t="s">
        <v>437</v>
      </c>
      <c r="F21" s="287">
        <f>F20</f>
        <v>2400</v>
      </c>
    </row>
    <row r="22" spans="1:6" x14ac:dyDescent="0.2">
      <c r="E22" s="283" t="s">
        <v>438</v>
      </c>
      <c r="F22" s="287">
        <v>0</v>
      </c>
    </row>
    <row r="23" spans="1:6" x14ac:dyDescent="0.2">
      <c r="E23" s="283" t="s">
        <v>439</v>
      </c>
      <c r="F23" s="287">
        <f>F20</f>
        <v>2400</v>
      </c>
    </row>
    <row r="24" spans="1:6" x14ac:dyDescent="0.2">
      <c r="A24" s="168" t="s">
        <v>448</v>
      </c>
    </row>
    <row r="25" spans="1:6" x14ac:dyDescent="0.2">
      <c r="A25" s="168" t="s">
        <v>449</v>
      </c>
    </row>
    <row r="26" spans="1:6" x14ac:dyDescent="0.2">
      <c r="A26" s="143" t="s">
        <v>450</v>
      </c>
    </row>
    <row r="27" spans="1:6" x14ac:dyDescent="0.2">
      <c r="A27" s="168" t="s">
        <v>440</v>
      </c>
    </row>
  </sheetData>
  <sheetProtection password="9545" sheet="1" objects="1" scenarios="1" selectLockedCells="1" selectUnlockedCells="1"/>
  <mergeCells count="10">
    <mergeCell ref="A5:F5"/>
    <mergeCell ref="A10:C12"/>
    <mergeCell ref="E10:F10"/>
    <mergeCell ref="D11:D12"/>
    <mergeCell ref="A14:F14"/>
    <mergeCell ref="E11:F12"/>
    <mergeCell ref="A6:C6"/>
    <mergeCell ref="D6:D9"/>
    <mergeCell ref="E6:F9"/>
    <mergeCell ref="A7:C9"/>
  </mergeCells>
  <phoneticPr fontId="7" type="noConversion"/>
  <pageMargins left="0.75" right="0.75" top="1" bottom="1" header="0.5" footer="0.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enableFormatConditionsCalculation="0">
    <tabColor indexed="9"/>
  </sheetPr>
  <dimension ref="C2:FY37"/>
  <sheetViews>
    <sheetView showGridLines="0" showRowColHeaders="0" workbookViewId="0">
      <selection activeCell="C2" sqref="C2:FR2"/>
    </sheetView>
  </sheetViews>
  <sheetFormatPr defaultColWidth="0.85546875" defaultRowHeight="15" x14ac:dyDescent="0.2"/>
  <cols>
    <col min="1" max="16384" width="0.85546875" style="29"/>
  </cols>
  <sheetData>
    <row r="2" spans="3:181" ht="17.25" customHeight="1" x14ac:dyDescent="0.2">
      <c r="C2" s="312" t="s">
        <v>265</v>
      </c>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3"/>
      <c r="DT2" s="313"/>
      <c r="DU2" s="313"/>
      <c r="DV2" s="313"/>
      <c r="DW2" s="313"/>
      <c r="DX2" s="313"/>
      <c r="DY2" s="313"/>
      <c r="DZ2" s="313"/>
      <c r="EA2" s="313"/>
      <c r="EB2" s="313"/>
      <c r="EC2" s="313"/>
      <c r="ED2" s="313"/>
      <c r="EE2" s="313"/>
      <c r="EF2" s="313"/>
      <c r="EG2" s="313"/>
      <c r="EH2" s="313"/>
      <c r="EI2" s="313"/>
      <c r="EJ2" s="313"/>
      <c r="EK2" s="313"/>
      <c r="EL2" s="313"/>
      <c r="EM2" s="313"/>
      <c r="EN2" s="313"/>
      <c r="EO2" s="313"/>
      <c r="EP2" s="313"/>
      <c r="EQ2" s="313"/>
      <c r="ER2" s="313"/>
      <c r="ES2" s="313"/>
      <c r="ET2" s="313"/>
      <c r="EU2" s="313"/>
      <c r="EV2" s="313"/>
      <c r="EW2" s="313"/>
      <c r="EX2" s="313"/>
      <c r="EY2" s="313"/>
      <c r="EZ2" s="313"/>
      <c r="FA2" s="313"/>
      <c r="FB2" s="313"/>
      <c r="FC2" s="313"/>
      <c r="FD2" s="313"/>
      <c r="FE2" s="313"/>
      <c r="FF2" s="313"/>
      <c r="FG2" s="313"/>
      <c r="FH2" s="313"/>
      <c r="FI2" s="313"/>
      <c r="FJ2" s="313"/>
      <c r="FK2" s="313"/>
      <c r="FL2" s="313"/>
      <c r="FM2" s="313"/>
      <c r="FN2" s="313"/>
      <c r="FO2" s="313"/>
      <c r="FP2" s="313"/>
      <c r="FQ2" s="313"/>
      <c r="FR2" s="313"/>
    </row>
    <row r="3" spans="3:181" ht="17.25" customHeight="1" x14ac:dyDescent="0.2">
      <c r="C3" s="205"/>
      <c r="D3" s="205"/>
      <c r="E3" s="205"/>
      <c r="F3" s="205"/>
      <c r="G3" s="206" t="s">
        <v>366</v>
      </c>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row>
    <row r="5" spans="3:181" ht="15.75" x14ac:dyDescent="0.2">
      <c r="G5" s="317" t="s">
        <v>266</v>
      </c>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row>
    <row r="7" spans="3:181" ht="15.75" x14ac:dyDescent="0.25">
      <c r="D7" s="84" t="s">
        <v>277</v>
      </c>
      <c r="H7" s="29" t="s">
        <v>301</v>
      </c>
      <c r="EG7" s="311" t="s">
        <v>249</v>
      </c>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row>
    <row r="8" spans="3:181" x14ac:dyDescent="0.2">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row>
    <row r="9" spans="3:181" ht="15.75" x14ac:dyDescent="0.2">
      <c r="G9" s="314" t="s">
        <v>267</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6"/>
      <c r="AM9" s="316"/>
      <c r="AN9" s="316"/>
      <c r="AO9" s="316"/>
    </row>
    <row r="11" spans="3:181" ht="15.75" x14ac:dyDescent="0.25">
      <c r="D11" s="84" t="s">
        <v>281</v>
      </c>
      <c r="H11" s="29" t="s">
        <v>300</v>
      </c>
      <c r="CP11" s="304" t="s">
        <v>250</v>
      </c>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4"/>
      <c r="DU11" s="304"/>
      <c r="DV11" s="304"/>
    </row>
    <row r="12" spans="3:181" x14ac:dyDescent="0.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row>
    <row r="13" spans="3:181" ht="15.75" customHeight="1" x14ac:dyDescent="0.2">
      <c r="G13" s="319" t="s">
        <v>268</v>
      </c>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row>
    <row r="15" spans="3:181" ht="15.75" x14ac:dyDescent="0.25">
      <c r="D15" s="84" t="s">
        <v>282</v>
      </c>
      <c r="H15" s="29" t="s">
        <v>299</v>
      </c>
      <c r="DL15" s="304" t="s">
        <v>304</v>
      </c>
      <c r="DM15" s="304"/>
      <c r="DN15" s="304"/>
      <c r="DO15" s="304"/>
      <c r="DP15" s="304"/>
      <c r="DQ15" s="304"/>
      <c r="DR15" s="304"/>
      <c r="DS15" s="304"/>
      <c r="DT15" s="304"/>
      <c r="DU15" s="304"/>
      <c r="DV15" s="304"/>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row>
    <row r="17" spans="4:170" ht="15.75" customHeight="1" x14ac:dyDescent="0.2">
      <c r="G17" s="321" t="s">
        <v>302</v>
      </c>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row>
    <row r="19" spans="4:170" ht="15.75" x14ac:dyDescent="0.25">
      <c r="D19" s="84" t="s">
        <v>283</v>
      </c>
      <c r="H19" s="29" t="s">
        <v>305</v>
      </c>
      <c r="CY19" s="304" t="s">
        <v>306</v>
      </c>
      <c r="CZ19" s="304"/>
      <c r="DA19" s="304"/>
      <c r="DB19" s="304"/>
      <c r="DC19" s="304"/>
      <c r="DD19" s="304"/>
      <c r="DE19" s="304"/>
      <c r="DF19" s="304"/>
      <c r="DG19" s="304"/>
      <c r="DH19" s="304"/>
      <c r="DI19" s="304"/>
      <c r="DJ19" s="304"/>
      <c r="DK19" s="304"/>
      <c r="DL19" s="304"/>
      <c r="DM19" s="304"/>
      <c r="DN19" s="304"/>
      <c r="DO19" s="304"/>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304"/>
      <c r="EN19" s="304"/>
      <c r="EO19" s="304"/>
      <c r="EP19" s="304"/>
      <c r="EQ19" s="304"/>
      <c r="ER19" s="304"/>
      <c r="ES19" s="304"/>
      <c r="ET19" s="304"/>
      <c r="EU19" s="304"/>
      <c r="EV19" s="304"/>
      <c r="EW19" s="304"/>
      <c r="EX19" s="304"/>
      <c r="EY19" s="304"/>
      <c r="EZ19" s="304"/>
      <c r="FC19" s="304" t="s">
        <v>355</v>
      </c>
      <c r="FD19" s="304"/>
      <c r="FE19" s="304"/>
      <c r="FF19" s="304"/>
      <c r="FG19" s="304"/>
      <c r="FH19" s="304"/>
      <c r="FI19" s="304"/>
      <c r="FJ19" s="304"/>
      <c r="FK19" s="304"/>
      <c r="FL19" s="304"/>
      <c r="FM19" s="304"/>
      <c r="FN19" s="304"/>
    </row>
    <row r="21" spans="4:170" ht="15.75" customHeight="1" x14ac:dyDescent="0.2">
      <c r="G21" s="300" t="s">
        <v>303</v>
      </c>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row>
    <row r="23" spans="4:170" ht="15.75" x14ac:dyDescent="0.25">
      <c r="D23" s="84" t="s">
        <v>284</v>
      </c>
      <c r="H23" s="29" t="s">
        <v>298</v>
      </c>
      <c r="CU23" s="304" t="s">
        <v>356</v>
      </c>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S23" s="304" t="s">
        <v>307</v>
      </c>
      <c r="DT23" s="304"/>
      <c r="DU23" s="304"/>
      <c r="DV23" s="304"/>
      <c r="DW23" s="304"/>
      <c r="DX23" s="304"/>
      <c r="DY23" s="304"/>
      <c r="DZ23" s="304"/>
      <c r="EA23" s="304"/>
      <c r="EB23" s="304"/>
      <c r="EC23" s="304"/>
      <c r="ED23" s="304"/>
      <c r="EE23" s="304"/>
      <c r="EF23" s="304"/>
      <c r="EG23" s="304"/>
      <c r="EH23" s="304"/>
      <c r="EI23" s="304"/>
    </row>
    <row r="25" spans="4:170" ht="15.75" x14ac:dyDescent="0.25">
      <c r="E25" s="84" t="s">
        <v>308</v>
      </c>
      <c r="Y25" s="29" t="s">
        <v>309</v>
      </c>
    </row>
    <row r="27" spans="4:170" x14ac:dyDescent="0.2">
      <c r="Y27" s="305"/>
      <c r="Z27" s="306"/>
      <c r="AA27" s="306"/>
      <c r="AB27" s="306"/>
      <c r="AC27" s="306"/>
      <c r="AD27" s="306"/>
      <c r="AE27" s="306"/>
      <c r="AF27" s="306"/>
      <c r="AG27" s="306"/>
      <c r="AH27" s="306"/>
      <c r="AI27" s="306"/>
      <c r="AJ27" s="307"/>
      <c r="AL27" s="29" t="s">
        <v>310</v>
      </c>
    </row>
    <row r="28" spans="4:170" x14ac:dyDescent="0.2">
      <c r="Y28" s="294"/>
      <c r="Z28" s="295"/>
      <c r="AA28" s="295"/>
      <c r="AB28" s="295"/>
      <c r="AC28" s="295"/>
      <c r="AD28" s="295"/>
      <c r="AE28" s="295"/>
      <c r="AF28" s="295"/>
      <c r="AG28" s="295"/>
      <c r="AH28" s="295"/>
      <c r="AI28" s="295"/>
      <c r="AJ28" s="295"/>
    </row>
    <row r="29" spans="4:170" x14ac:dyDescent="0.2">
      <c r="Y29" s="294" t="s">
        <v>443</v>
      </c>
      <c r="Z29" s="295"/>
      <c r="AA29" s="295"/>
      <c r="AB29" s="295"/>
      <c r="AC29" s="295"/>
      <c r="AD29" s="295"/>
      <c r="AE29" s="295"/>
      <c r="AF29" s="295"/>
      <c r="AG29" s="295"/>
      <c r="AH29" s="295"/>
      <c r="AI29" s="295"/>
      <c r="AJ29" s="295"/>
    </row>
    <row r="30" spans="4:170" x14ac:dyDescent="0.2">
      <c r="Y30" s="308" t="s">
        <v>444</v>
      </c>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10" t="s">
        <v>445</v>
      </c>
      <c r="DF30" s="310"/>
      <c r="DG30" s="310"/>
      <c r="DH30" s="310"/>
      <c r="DI30" s="310"/>
      <c r="DJ30" s="310"/>
      <c r="DK30" s="310"/>
      <c r="DL30" s="310"/>
      <c r="DM30" s="310"/>
      <c r="DN30" s="310"/>
      <c r="DO30" s="310"/>
      <c r="DP30" s="310"/>
      <c r="DQ30" s="310"/>
      <c r="DR30" s="310"/>
      <c r="DS30" s="310"/>
      <c r="DT30" s="310"/>
      <c r="DU30" s="310"/>
      <c r="DV30" s="310"/>
      <c r="DW30" s="310"/>
      <c r="DX30" s="310"/>
      <c r="DY30" s="296" t="s">
        <v>446</v>
      </c>
    </row>
    <row r="31" spans="4:170" x14ac:dyDescent="0.2">
      <c r="Y31" s="29" t="s">
        <v>367</v>
      </c>
    </row>
    <row r="33" spans="25:132" x14ac:dyDescent="0.2">
      <c r="Y33" s="29" t="s">
        <v>361</v>
      </c>
      <c r="DH33" s="302" t="s">
        <v>362</v>
      </c>
      <c r="DI33" s="303"/>
      <c r="DJ33" s="303"/>
      <c r="DK33" s="303"/>
      <c r="DL33" s="303"/>
      <c r="DM33" s="303"/>
      <c r="DN33" s="303"/>
      <c r="DO33" s="303"/>
      <c r="DP33" s="303"/>
      <c r="DQ33" s="303"/>
      <c r="DR33" s="303"/>
      <c r="DS33" s="303"/>
      <c r="DT33" s="303"/>
      <c r="DU33" s="303"/>
      <c r="DV33" s="303"/>
      <c r="DW33" s="303"/>
      <c r="DX33" s="303"/>
      <c r="DY33" s="303"/>
      <c r="DZ33" s="303"/>
      <c r="EA33" s="303"/>
      <c r="EB33" s="303"/>
    </row>
    <row r="35" spans="25:132" x14ac:dyDescent="0.2">
      <c r="AT35" s="29" t="s">
        <v>363</v>
      </c>
      <c r="CA35" s="302" t="s">
        <v>364</v>
      </c>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row>
    <row r="37" spans="25:132" x14ac:dyDescent="0.2">
      <c r="Y37" s="29" t="s">
        <v>365</v>
      </c>
    </row>
  </sheetData>
  <sheetProtection password="9545" sheet="1" objects="1" scenarios="1"/>
  <customSheetViews>
    <customSheetView guid="{6FC1B69A-BC8B-4604-944B-6372D0B618C1}" showGridLines="0" showRuler="0">
      <selection activeCell="EG6" sqref="EG6:FY6"/>
      <pageMargins left="0.75" right="0.75" top="1" bottom="1" header="0.5" footer="0.5"/>
      <pageSetup paperSize="9" orientation="portrait" r:id="rId1"/>
      <headerFooter alignWithMargins="0"/>
    </customSheetView>
    <customSheetView guid="{6E2ACC73-2521-441F-B10D-4DAD28BFFDFA}" showGridLines="0">
      <selection activeCell="EG6" sqref="EG6:FY6"/>
      <pageMargins left="0.75" right="0.75" top="1" bottom="1" header="0.5" footer="0.5"/>
      <pageSetup paperSize="9" orientation="portrait" r:id="rId2"/>
      <headerFooter alignWithMargins="0"/>
    </customSheetView>
  </customSheetViews>
  <mergeCells count="18">
    <mergeCell ref="EG7:FY7"/>
    <mergeCell ref="CP11:DV11"/>
    <mergeCell ref="FC19:FN19"/>
    <mergeCell ref="C2:FR2"/>
    <mergeCell ref="DL15:EV15"/>
    <mergeCell ref="CY19:EZ19"/>
    <mergeCell ref="G9:AO9"/>
    <mergeCell ref="G5:AO5"/>
    <mergeCell ref="G13:AO13"/>
    <mergeCell ref="G17:AO17"/>
    <mergeCell ref="G21:AO21"/>
    <mergeCell ref="DH33:EB33"/>
    <mergeCell ref="CU23:DQ23"/>
    <mergeCell ref="DS23:EI23"/>
    <mergeCell ref="CA35:CX35"/>
    <mergeCell ref="Y27:AJ27"/>
    <mergeCell ref="Y30:DD30"/>
    <mergeCell ref="DE30:DX30"/>
  </mergeCells>
  <phoneticPr fontId="7" type="noConversion"/>
  <hyperlinks>
    <hyperlink ref="EG7:FY7" location="'Карточка ИП'!A3" display="Перейти к заполнению Карточки ИП"/>
    <hyperlink ref="CP11:DV11" location="'Взносы в ПФР и ФФОМС'!E44" display="Перейти в раздел Взносы"/>
    <hyperlink ref="DL15:EV15" location="'Доходы I и II квартал'!A1" display="Перейти к заполнению КуДиР"/>
    <hyperlink ref="CY19:EZ19" location="'Расчет налога и взносов'!AB1" display="Перейти в раздел Расчет налога и взносов"/>
    <hyperlink ref="CU23:DQ23" location="'Титул Книги'!A1" display="Перейти в КуДиР;"/>
    <hyperlink ref="DS23:EI23" location="'Титул Декларации'!A1" display="Декларацию"/>
    <hyperlink ref="FC19:FN19" location="ПП!J2" display="Платежи"/>
    <hyperlink ref="DH33" r:id="rId3"/>
    <hyperlink ref="CA35:CX35" r:id="rId4" display="depositphotos.com"/>
    <hyperlink ref="DE30:DX30" location="'Счет на оплату'!A5" display="оплатите счет"/>
  </hyperlinks>
  <pageMargins left="0.75" right="0.75" top="1" bottom="1" header="0.5" footer="0.5"/>
  <pageSetup paperSize="9" orientation="portrait" r:id="rId5"/>
  <headerFooter alignWithMargins="0"/>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enableFormatConditionsCalculation="0">
    <tabColor indexed="10"/>
    <pageSetUpPr fitToPage="1"/>
  </sheetPr>
  <dimension ref="A1:DP48"/>
  <sheetViews>
    <sheetView showGridLines="0" showRowColHeaders="0" zoomScaleNormal="100" workbookViewId="0">
      <selection activeCell="AU5" sqref="AU5:DP5"/>
    </sheetView>
  </sheetViews>
  <sheetFormatPr defaultColWidth="0.85546875" defaultRowHeight="17.25" customHeight="1" x14ac:dyDescent="0.2"/>
  <cols>
    <col min="1" max="16384" width="0.85546875" style="29"/>
  </cols>
  <sheetData>
    <row r="1" spans="1:120" ht="17.25" customHeight="1" x14ac:dyDescent="0.2">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row>
    <row r="3" spans="1:120" ht="17.25" customHeight="1" x14ac:dyDescent="0.2">
      <c r="A3" s="327" t="s">
        <v>171</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row>
    <row r="4" spans="1:120" ht="17.25" customHeight="1" x14ac:dyDescent="0.2">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row>
    <row r="5" spans="1:120" ht="17.25" customHeight="1" x14ac:dyDescent="0.25">
      <c r="A5" s="69"/>
      <c r="B5" s="69" t="s">
        <v>172</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328" t="s">
        <v>173</v>
      </c>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row>
    <row r="6" spans="1:120" ht="17.25" customHeight="1" x14ac:dyDescent="0.2">
      <c r="AU6" s="329" t="s">
        <v>174</v>
      </c>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329"/>
      <c r="CQ6" s="329"/>
      <c r="CR6" s="329"/>
      <c r="CS6" s="329"/>
      <c r="CT6" s="329"/>
      <c r="CU6" s="329"/>
      <c r="CV6" s="329"/>
      <c r="CW6" s="329"/>
      <c r="CX6" s="329"/>
      <c r="CY6" s="329"/>
      <c r="CZ6" s="329"/>
      <c r="DA6" s="329"/>
      <c r="DB6" s="329"/>
      <c r="DC6" s="329"/>
      <c r="DD6" s="329"/>
      <c r="DE6" s="329"/>
      <c r="DF6" s="329"/>
      <c r="DG6" s="329"/>
      <c r="DH6" s="329"/>
      <c r="DI6" s="329"/>
      <c r="DJ6" s="329"/>
      <c r="DK6" s="329"/>
      <c r="DL6" s="329"/>
      <c r="DM6" s="329"/>
      <c r="DN6" s="329"/>
      <c r="DO6" s="329"/>
      <c r="DP6" s="329"/>
    </row>
    <row r="7" spans="1:120" ht="17.25" customHeight="1" x14ac:dyDescent="0.25">
      <c r="B7" s="29" t="s">
        <v>193</v>
      </c>
      <c r="V7" s="334">
        <v>24793</v>
      </c>
      <c r="W7" s="335"/>
      <c r="X7" s="335"/>
      <c r="Y7" s="335"/>
      <c r="Z7" s="335"/>
      <c r="AA7" s="335"/>
      <c r="AB7" s="335"/>
      <c r="AC7" s="335"/>
      <c r="AD7" s="335"/>
      <c r="AE7" s="335"/>
      <c r="AF7" s="335"/>
      <c r="AG7" s="335"/>
      <c r="AH7" s="335"/>
      <c r="AI7" s="335"/>
      <c r="AJ7" s="335"/>
      <c r="AK7" s="335"/>
      <c r="AL7" s="335"/>
      <c r="AM7" s="335"/>
      <c r="AN7" s="335"/>
      <c r="AO7" s="335"/>
      <c r="AP7" s="336"/>
      <c r="AQ7" s="336"/>
      <c r="AR7" s="336"/>
      <c r="AS7" s="336"/>
      <c r="AT7" s="336"/>
      <c r="AU7" s="336"/>
      <c r="AV7" s="336"/>
      <c r="AW7" s="336"/>
      <c r="AX7" s="336"/>
      <c r="AY7" s="336"/>
      <c r="BD7" s="29">
        <f>YEAR(V7)</f>
        <v>1967</v>
      </c>
      <c r="BY7" s="326" t="s">
        <v>69</v>
      </c>
      <c r="BZ7" s="326"/>
      <c r="CA7" s="326"/>
      <c r="CB7" s="326"/>
      <c r="CC7" s="326"/>
      <c r="CD7" s="326"/>
      <c r="CE7" s="326"/>
      <c r="CF7" s="330"/>
      <c r="CG7" s="324">
        <v>5</v>
      </c>
      <c r="CH7" s="324"/>
      <c r="CI7" s="324"/>
      <c r="CJ7" s="324">
        <v>0</v>
      </c>
      <c r="CK7" s="324"/>
      <c r="CL7" s="324"/>
      <c r="CM7" s="324">
        <v>1</v>
      </c>
      <c r="CN7" s="324"/>
      <c r="CO7" s="324"/>
      <c r="CP7" s="324">
        <v>8</v>
      </c>
      <c r="CQ7" s="324"/>
      <c r="CR7" s="324"/>
      <c r="CS7" s="324">
        <v>0</v>
      </c>
      <c r="CT7" s="324"/>
      <c r="CU7" s="324"/>
      <c r="CV7" s="324">
        <v>5</v>
      </c>
      <c r="CW7" s="324"/>
      <c r="CX7" s="324"/>
      <c r="CY7" s="324">
        <v>0</v>
      </c>
      <c r="CZ7" s="324"/>
      <c r="DA7" s="324"/>
      <c r="DB7" s="324" t="s">
        <v>74</v>
      </c>
      <c r="DC7" s="324"/>
      <c r="DD7" s="324"/>
      <c r="DE7" s="324">
        <v>1</v>
      </c>
      <c r="DF7" s="324"/>
      <c r="DG7" s="324"/>
      <c r="DH7" s="324" t="s">
        <v>74</v>
      </c>
      <c r="DI7" s="324"/>
      <c r="DJ7" s="324"/>
      <c r="DK7" s="324" t="s">
        <v>74</v>
      </c>
      <c r="DL7" s="324"/>
      <c r="DM7" s="324"/>
      <c r="DN7" s="324" t="s">
        <v>74</v>
      </c>
      <c r="DO7" s="324"/>
      <c r="DP7" s="324"/>
    </row>
    <row r="8" spans="1:120" ht="17.25" customHeight="1" x14ac:dyDescent="0.2">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row>
    <row r="9" spans="1:120" ht="17.25" customHeight="1" x14ac:dyDescent="0.25">
      <c r="B9" s="29" t="s">
        <v>176</v>
      </c>
      <c r="Y9" s="334">
        <v>41119</v>
      </c>
      <c r="Z9" s="335"/>
      <c r="AA9" s="335"/>
      <c r="AB9" s="335"/>
      <c r="AC9" s="335"/>
      <c r="AD9" s="335"/>
      <c r="AE9" s="335"/>
      <c r="AF9" s="335"/>
      <c r="AG9" s="335"/>
      <c r="AH9" s="335"/>
      <c r="AI9" s="335"/>
      <c r="AJ9" s="335"/>
      <c r="AK9" s="335"/>
      <c r="AL9" s="335"/>
      <c r="AM9" s="335"/>
      <c r="AN9" s="335"/>
      <c r="AO9" s="335"/>
      <c r="AP9" s="335"/>
      <c r="AQ9" s="335"/>
      <c r="AR9" s="335"/>
      <c r="AS9" s="336"/>
      <c r="AT9" s="336"/>
      <c r="AU9" s="336"/>
      <c r="AV9" s="336"/>
      <c r="AW9" s="336"/>
      <c r="AX9" s="336"/>
      <c r="AY9" s="336"/>
      <c r="AZ9" s="336"/>
      <c r="BA9" s="336"/>
      <c r="BB9" s="336"/>
      <c r="BG9" s="29">
        <f>YEAR(Y9)</f>
        <v>2012</v>
      </c>
      <c r="BH9" s="29">
        <f>MONTH(Y9)</f>
        <v>7</v>
      </c>
      <c r="BI9" s="29">
        <f>DAY(Y9)</f>
        <v>29</v>
      </c>
      <c r="BJ9" s="29">
        <f>IF(РегМесяц&lt;=3,1,(IF(AND(РегМесяц&gt;3,РегМесяц&lt;=6),2,(IF(AND(РегМесяц&gt;6,F15&lt;=9),3,4)))))</f>
        <v>3</v>
      </c>
    </row>
    <row r="10" spans="1:120" ht="17.25" customHeight="1"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31" t="s">
        <v>200</v>
      </c>
      <c r="BL10" s="332"/>
      <c r="BM10" s="332"/>
      <c r="BN10" s="332"/>
      <c r="BO10" s="332"/>
      <c r="BP10" s="332"/>
      <c r="BQ10" s="332"/>
      <c r="BR10" s="332"/>
      <c r="BS10" s="332"/>
      <c r="BT10" s="332"/>
      <c r="BU10" s="332"/>
      <c r="BV10" s="332"/>
      <c r="BW10" s="333"/>
      <c r="BX10" s="324">
        <v>3</v>
      </c>
      <c r="BY10" s="324"/>
      <c r="BZ10" s="324"/>
      <c r="CA10" s="324">
        <v>1</v>
      </c>
      <c r="CB10" s="324"/>
      <c r="CC10" s="324"/>
      <c r="CD10" s="324">
        <v>2</v>
      </c>
      <c r="CE10" s="324"/>
      <c r="CF10" s="324"/>
      <c r="CG10" s="324" t="s">
        <v>160</v>
      </c>
      <c r="CH10" s="324"/>
      <c r="CI10" s="324"/>
      <c r="CJ10" s="324" t="s">
        <v>73</v>
      </c>
      <c r="CK10" s="324"/>
      <c r="CL10" s="324"/>
      <c r="CM10" s="324" t="s">
        <v>74</v>
      </c>
      <c r="CN10" s="324"/>
      <c r="CO10" s="324"/>
      <c r="CP10" s="324" t="s">
        <v>159</v>
      </c>
      <c r="CQ10" s="324"/>
      <c r="CR10" s="324"/>
      <c r="CS10" s="324" t="s">
        <v>74</v>
      </c>
      <c r="CT10" s="324"/>
      <c r="CU10" s="324"/>
      <c r="CV10" s="324" t="s">
        <v>160</v>
      </c>
      <c r="CW10" s="324"/>
      <c r="CX10" s="324"/>
      <c r="CY10" s="324" t="s">
        <v>141</v>
      </c>
      <c r="CZ10" s="324"/>
      <c r="DA10" s="324"/>
      <c r="DB10" s="324" t="s">
        <v>73</v>
      </c>
      <c r="DC10" s="324"/>
      <c r="DD10" s="324"/>
      <c r="DE10" s="324" t="s">
        <v>73</v>
      </c>
      <c r="DF10" s="324"/>
      <c r="DG10" s="324"/>
      <c r="DH10" s="324" t="s">
        <v>73</v>
      </c>
      <c r="DI10" s="324"/>
      <c r="DJ10" s="324"/>
      <c r="DK10" s="324" t="s">
        <v>73</v>
      </c>
      <c r="DL10" s="324"/>
      <c r="DM10" s="324"/>
      <c r="DN10" s="324" t="s">
        <v>73</v>
      </c>
      <c r="DO10" s="324"/>
      <c r="DP10" s="324"/>
    </row>
    <row r="11" spans="1:120" ht="17.25" customHeight="1" x14ac:dyDescent="0.2">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66"/>
      <c r="BL11" s="60"/>
      <c r="BM11" s="60"/>
      <c r="BN11" s="60"/>
      <c r="BO11" s="60"/>
      <c r="BP11" s="60"/>
      <c r="BQ11" s="60"/>
      <c r="BR11" s="60"/>
      <c r="BS11" s="60"/>
      <c r="BT11" s="60"/>
      <c r="BU11" s="60"/>
      <c r="BV11" s="60"/>
      <c r="BW11" s="67"/>
      <c r="BX11" s="65"/>
      <c r="BY11" s="65"/>
      <c r="BZ11" s="65"/>
      <c r="CA11" s="65"/>
      <c r="CB11" s="65"/>
      <c r="CC11" s="65"/>
      <c r="CD11" s="65"/>
      <c r="CE11" s="65"/>
      <c r="CF11" s="65"/>
      <c r="CG11" s="65"/>
      <c r="CH11" s="338" t="s">
        <v>207</v>
      </c>
      <c r="CI11" s="339"/>
      <c r="CJ11" s="339"/>
      <c r="CK11" s="339"/>
      <c r="CL11" s="339"/>
      <c r="CM11" s="339"/>
      <c r="CN11" s="339"/>
      <c r="CO11" s="339"/>
      <c r="CP11" s="339"/>
      <c r="CQ11" s="339"/>
      <c r="CR11" s="65"/>
      <c r="CS11" s="325">
        <v>1</v>
      </c>
      <c r="CT11" s="325"/>
      <c r="CU11" s="325"/>
      <c r="CV11" s="325">
        <v>2</v>
      </c>
      <c r="CW11" s="325"/>
      <c r="CX11" s="325"/>
      <c r="CY11" s="340" t="s">
        <v>82</v>
      </c>
      <c r="CZ11" s="340"/>
      <c r="DA11" s="340"/>
      <c r="DB11" s="325">
        <v>3</v>
      </c>
      <c r="DC11" s="325"/>
      <c r="DD11" s="325"/>
      <c r="DE11" s="325">
        <v>4</v>
      </c>
      <c r="DF11" s="325"/>
      <c r="DG11" s="325"/>
      <c r="DH11" s="340" t="s">
        <v>82</v>
      </c>
      <c r="DI11" s="340"/>
      <c r="DJ11" s="340"/>
      <c r="DK11" s="325">
        <v>5</v>
      </c>
      <c r="DL11" s="325"/>
      <c r="DM11" s="325"/>
      <c r="DN11" s="325">
        <v>6</v>
      </c>
      <c r="DO11" s="325"/>
      <c r="DP11" s="325"/>
    </row>
    <row r="12" spans="1:120" ht="17.25" customHeight="1"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66"/>
      <c r="BL12" s="60"/>
      <c r="BM12" s="60"/>
      <c r="BN12" s="60"/>
      <c r="BO12" s="60"/>
      <c r="BP12" s="60"/>
      <c r="BQ12" s="60"/>
      <c r="BR12" s="60"/>
      <c r="BS12" s="60"/>
      <c r="BT12" s="60"/>
      <c r="BU12" s="60"/>
      <c r="BV12" s="60"/>
      <c r="BW12" s="67"/>
      <c r="BX12" s="65"/>
      <c r="BY12" s="65"/>
      <c r="BZ12" s="344" t="s">
        <v>209</v>
      </c>
      <c r="CA12" s="345"/>
      <c r="CB12" s="345"/>
      <c r="CC12" s="345"/>
      <c r="CD12" s="345"/>
      <c r="CE12" s="345"/>
      <c r="CF12" s="345"/>
      <c r="CG12" s="345"/>
      <c r="CH12" s="345"/>
      <c r="CI12" s="346"/>
      <c r="CJ12" s="325">
        <v>4</v>
      </c>
      <c r="CK12" s="325"/>
      <c r="CL12" s="325"/>
      <c r="CM12" s="325">
        <v>6</v>
      </c>
      <c r="CN12" s="325"/>
      <c r="CO12" s="325"/>
      <c r="CP12" s="325">
        <v>4</v>
      </c>
      <c r="CQ12" s="325"/>
      <c r="CR12" s="325"/>
      <c r="CS12" s="325">
        <v>3</v>
      </c>
      <c r="CT12" s="325"/>
      <c r="CU12" s="325"/>
      <c r="CV12" s="325">
        <v>4</v>
      </c>
      <c r="CW12" s="325"/>
      <c r="CX12" s="325"/>
      <c r="CY12" s="325">
        <v>0</v>
      </c>
      <c r="CZ12" s="325"/>
      <c r="DA12" s="325"/>
      <c r="DB12" s="325">
        <v>0</v>
      </c>
      <c r="DC12" s="325"/>
      <c r="DD12" s="325"/>
      <c r="DE12" s="325">
        <v>0</v>
      </c>
      <c r="DF12" s="325"/>
      <c r="DG12" s="325"/>
      <c r="DH12" s="325">
        <v>0</v>
      </c>
      <c r="DI12" s="325"/>
      <c r="DJ12" s="325"/>
      <c r="DK12" s="325">
        <v>0</v>
      </c>
      <c r="DL12" s="325"/>
      <c r="DM12" s="325"/>
      <c r="DN12" s="325">
        <v>0</v>
      </c>
      <c r="DO12" s="325"/>
      <c r="DP12" s="325"/>
    </row>
    <row r="13" spans="1:120" ht="17.25" customHeight="1" x14ac:dyDescent="0.2">
      <c r="B13" s="337" t="s">
        <v>175</v>
      </c>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row>
    <row r="14" spans="1:120" s="32" customFormat="1" ht="17.25" customHeight="1" x14ac:dyDescent="0.2">
      <c r="A14" s="323" t="s">
        <v>144</v>
      </c>
      <c r="B14" s="323"/>
      <c r="C14" s="323"/>
      <c r="D14" s="323" t="s">
        <v>145</v>
      </c>
      <c r="E14" s="323"/>
      <c r="F14" s="323"/>
      <c r="G14" s="323" t="s">
        <v>146</v>
      </c>
      <c r="H14" s="323"/>
      <c r="I14" s="323"/>
      <c r="J14" s="323" t="s">
        <v>145</v>
      </c>
      <c r="K14" s="323"/>
      <c r="L14" s="323"/>
      <c r="M14" s="323" t="s">
        <v>147</v>
      </c>
      <c r="N14" s="323"/>
      <c r="O14" s="323"/>
      <c r="P14" s="323" t="s">
        <v>148</v>
      </c>
      <c r="Q14" s="323"/>
      <c r="R14" s="323"/>
      <c r="S14" s="323" t="s">
        <v>149</v>
      </c>
      <c r="T14" s="323"/>
      <c r="U14" s="323"/>
      <c r="V14" s="323" t="s">
        <v>150</v>
      </c>
      <c r="W14" s="323"/>
      <c r="X14" s="323"/>
      <c r="Y14" s="323" t="s">
        <v>151</v>
      </c>
      <c r="Z14" s="323"/>
      <c r="AA14" s="323"/>
      <c r="AB14" s="323" t="s">
        <v>150</v>
      </c>
      <c r="AC14" s="323"/>
      <c r="AD14" s="323"/>
      <c r="AE14" s="323" t="s">
        <v>145</v>
      </c>
      <c r="AF14" s="323"/>
      <c r="AG14" s="323"/>
      <c r="AH14" s="323" t="s">
        <v>144</v>
      </c>
      <c r="AI14" s="323"/>
      <c r="AJ14" s="323"/>
      <c r="AK14" s="323"/>
      <c r="AL14" s="323"/>
      <c r="AM14" s="323"/>
      <c r="AN14" s="323" t="s">
        <v>151</v>
      </c>
      <c r="AO14" s="323"/>
      <c r="AP14" s="323"/>
      <c r="AQ14" s="323" t="s">
        <v>152</v>
      </c>
      <c r="AR14" s="323"/>
      <c r="AS14" s="323"/>
      <c r="AT14" s="323" t="s">
        <v>152</v>
      </c>
      <c r="AU14" s="323"/>
      <c r="AV14" s="323"/>
      <c r="AW14" s="323" t="s">
        <v>145</v>
      </c>
      <c r="AX14" s="323"/>
      <c r="AY14" s="323"/>
      <c r="AZ14" s="323" t="s">
        <v>153</v>
      </c>
      <c r="BA14" s="323"/>
      <c r="BB14" s="323"/>
      <c r="BC14" s="323" t="s">
        <v>151</v>
      </c>
      <c r="BD14" s="323"/>
      <c r="BE14" s="323"/>
      <c r="BF14" s="323" t="s">
        <v>154</v>
      </c>
      <c r="BG14" s="323"/>
      <c r="BH14" s="323"/>
      <c r="BI14" s="323"/>
      <c r="BJ14" s="323"/>
      <c r="BK14" s="323"/>
      <c r="BL14" s="323" t="s">
        <v>155</v>
      </c>
      <c r="BM14" s="323"/>
      <c r="BN14" s="323"/>
      <c r="BO14" s="323" t="s">
        <v>156</v>
      </c>
      <c r="BP14" s="323"/>
      <c r="BQ14" s="323"/>
      <c r="BR14" s="323" t="s">
        <v>154</v>
      </c>
      <c r="BS14" s="323"/>
      <c r="BT14" s="323"/>
      <c r="BU14" s="323" t="s">
        <v>144</v>
      </c>
      <c r="BV14" s="323"/>
      <c r="BW14" s="323"/>
      <c r="BX14" s="323" t="s">
        <v>157</v>
      </c>
      <c r="BY14" s="323"/>
      <c r="BZ14" s="323"/>
      <c r="CA14" s="323" t="s">
        <v>157</v>
      </c>
      <c r="CB14" s="323"/>
      <c r="CC14" s="323"/>
      <c r="CD14" s="323" t="s">
        <v>144</v>
      </c>
      <c r="CE14" s="323"/>
      <c r="CF14" s="323"/>
      <c r="CG14" s="323" t="s">
        <v>151</v>
      </c>
      <c r="CH14" s="323"/>
      <c r="CI14" s="323"/>
      <c r="CJ14" s="323" t="s">
        <v>158</v>
      </c>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3"/>
      <c r="DG14" s="323"/>
      <c r="DH14" s="323"/>
      <c r="DI14" s="323"/>
      <c r="DJ14" s="323"/>
      <c r="DK14" s="323"/>
      <c r="DL14" s="323"/>
      <c r="DM14" s="323"/>
      <c r="DN14" s="323"/>
      <c r="DO14" s="323"/>
      <c r="DP14" s="323"/>
    </row>
    <row r="15" spans="1:120" s="32" customFormat="1" ht="3.75" customHeight="1" x14ac:dyDescent="0.2">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row>
    <row r="16" spans="1:120" s="32" customFormat="1" ht="17.25" customHeight="1" x14ac:dyDescent="0.2">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row>
    <row r="17" spans="1:120" s="32" customFormat="1" ht="3.75" customHeight="1" x14ac:dyDescent="0.2">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row>
    <row r="18" spans="1:120" s="32" customFormat="1" ht="17.25" customHeight="1" x14ac:dyDescent="0.2">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3"/>
      <c r="DG18" s="323"/>
      <c r="DH18" s="323"/>
      <c r="DI18" s="323"/>
      <c r="DJ18" s="323"/>
      <c r="DK18" s="323"/>
      <c r="DL18" s="323"/>
      <c r="DM18" s="323"/>
      <c r="DN18" s="323"/>
      <c r="DO18" s="323"/>
      <c r="DP18" s="323"/>
    </row>
    <row r="19" spans="1:120" s="32" customFormat="1" ht="3.75" customHeight="1" x14ac:dyDescent="0.2">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row>
    <row r="20" spans="1:120" s="32" customFormat="1" ht="17.25" customHeight="1" x14ac:dyDescent="0.2">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3"/>
      <c r="CO20" s="323"/>
      <c r="CP20" s="323"/>
      <c r="CQ20" s="323"/>
      <c r="CR20" s="323"/>
      <c r="CS20" s="323"/>
      <c r="CT20" s="323"/>
      <c r="CU20" s="323"/>
      <c r="CV20" s="323"/>
      <c r="CW20" s="323"/>
      <c r="CX20" s="323"/>
      <c r="CY20" s="323"/>
      <c r="CZ20" s="323"/>
      <c r="DA20" s="323"/>
      <c r="DB20" s="323"/>
      <c r="DC20" s="323"/>
      <c r="DD20" s="323"/>
      <c r="DE20" s="323"/>
      <c r="DF20" s="323"/>
      <c r="DG20" s="323"/>
      <c r="DH20" s="323"/>
      <c r="DI20" s="323"/>
      <c r="DJ20" s="323"/>
      <c r="DK20" s="323"/>
      <c r="DL20" s="323"/>
      <c r="DM20" s="323"/>
      <c r="DN20" s="323"/>
      <c r="DO20" s="323"/>
      <c r="DP20" s="323"/>
    </row>
    <row r="22" spans="1:120" ht="17.25" customHeight="1" x14ac:dyDescent="0.2">
      <c r="B22" s="326" t="s">
        <v>201</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row>
    <row r="23" spans="1:120" ht="17.25" customHeight="1" x14ac:dyDescent="0.2">
      <c r="B23" s="341" t="s">
        <v>312</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c r="DB23" s="341"/>
      <c r="DC23" s="341"/>
      <c r="DD23" s="341"/>
      <c r="DE23" s="341"/>
      <c r="DF23" s="341"/>
      <c r="DG23" s="341"/>
      <c r="DH23" s="341"/>
      <c r="DI23" s="341"/>
      <c r="DJ23" s="341"/>
      <c r="DK23" s="341"/>
      <c r="DL23" s="341"/>
      <c r="DM23" s="341"/>
      <c r="DN23" s="341"/>
      <c r="DO23" s="341"/>
      <c r="DP23" s="341"/>
    </row>
    <row r="24" spans="1:120" ht="17.25" customHeight="1" x14ac:dyDescent="0.2">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c r="DB24" s="341"/>
      <c r="DC24" s="341"/>
      <c r="DD24" s="341"/>
      <c r="DE24" s="341"/>
      <c r="DF24" s="341"/>
      <c r="DG24" s="341"/>
      <c r="DH24" s="341"/>
      <c r="DI24" s="341"/>
      <c r="DJ24" s="341"/>
      <c r="DK24" s="341"/>
      <c r="DL24" s="341"/>
      <c r="DM24" s="341"/>
      <c r="DN24" s="341"/>
      <c r="DO24" s="341"/>
      <c r="DP24" s="341"/>
    </row>
    <row r="25" spans="1:120" ht="17.25" customHeight="1" x14ac:dyDescent="0.2">
      <c r="B25" s="326" t="s">
        <v>203</v>
      </c>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row>
    <row r="26" spans="1:120" ht="17.25" customHeight="1" x14ac:dyDescent="0.2">
      <c r="B26" s="341" t="s">
        <v>204</v>
      </c>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c r="DB26" s="341"/>
      <c r="DC26" s="341"/>
      <c r="DD26" s="341"/>
      <c r="DE26" s="341"/>
      <c r="DF26" s="341"/>
      <c r="DG26" s="341"/>
      <c r="DH26" s="341"/>
      <c r="DI26" s="341"/>
      <c r="DJ26" s="341"/>
      <c r="DK26" s="341"/>
      <c r="DL26" s="341"/>
      <c r="DM26" s="341"/>
      <c r="DN26" s="341"/>
      <c r="DO26" s="341"/>
      <c r="DP26" s="341"/>
    </row>
    <row r="27" spans="1:120" ht="17.25" customHeight="1" x14ac:dyDescent="0.2">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1"/>
      <c r="DJ27" s="341"/>
      <c r="DK27" s="341"/>
      <c r="DL27" s="341"/>
      <c r="DM27" s="341"/>
      <c r="DN27" s="341"/>
      <c r="DO27" s="341"/>
      <c r="DP27" s="341"/>
    </row>
    <row r="28" spans="1:120" ht="17.25" customHeight="1" x14ac:dyDescent="0.2">
      <c r="B28" s="326" t="s">
        <v>205</v>
      </c>
      <c r="C28" s="326"/>
      <c r="D28" s="326"/>
      <c r="E28" s="326"/>
      <c r="F28" s="326"/>
      <c r="G28" s="326"/>
      <c r="H28" s="326"/>
      <c r="I28" s="326"/>
      <c r="J28" s="326"/>
      <c r="K28" s="326"/>
      <c r="L28" s="326"/>
      <c r="M28" s="326"/>
      <c r="N28" s="326"/>
      <c r="O28" s="325" t="s">
        <v>199</v>
      </c>
      <c r="P28" s="325"/>
      <c r="Q28" s="325"/>
      <c r="R28" s="325" t="s">
        <v>206</v>
      </c>
      <c r="S28" s="325"/>
      <c r="T28" s="325"/>
      <c r="U28" s="325" t="s">
        <v>160</v>
      </c>
      <c r="V28" s="325"/>
      <c r="W28" s="325"/>
      <c r="X28" s="325" t="s">
        <v>160</v>
      </c>
      <c r="Y28" s="325"/>
      <c r="Z28" s="325"/>
      <c r="AA28" s="325" t="s">
        <v>73</v>
      </c>
      <c r="AB28" s="325"/>
      <c r="AC28" s="325"/>
      <c r="AD28" s="325" t="s">
        <v>141</v>
      </c>
      <c r="AE28" s="325"/>
      <c r="AF28" s="325"/>
      <c r="AG28" s="325" t="s">
        <v>199</v>
      </c>
      <c r="AH28" s="325"/>
      <c r="AI28" s="325"/>
      <c r="AJ28" s="325" t="s">
        <v>159</v>
      </c>
      <c r="AK28" s="325"/>
      <c r="AL28" s="325"/>
      <c r="AM28" s="325" t="s">
        <v>206</v>
      </c>
      <c r="AN28" s="325"/>
      <c r="AO28" s="325"/>
      <c r="AP28" s="325" t="s">
        <v>143</v>
      </c>
      <c r="AQ28" s="325"/>
      <c r="AR28" s="325"/>
    </row>
    <row r="30" spans="1:120" ht="17.25" customHeight="1" x14ac:dyDescent="0.25">
      <c r="A30" s="69"/>
      <c r="B30" s="350" t="s">
        <v>210</v>
      </c>
      <c r="C30" s="350"/>
      <c r="D30" s="350"/>
      <c r="E30" s="350"/>
      <c r="F30" s="350"/>
      <c r="G30" s="350"/>
      <c r="H30" s="350"/>
      <c r="I30" s="69"/>
      <c r="J30" s="352" t="s">
        <v>350</v>
      </c>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53"/>
      <c r="DI30" s="353"/>
      <c r="DJ30" s="353"/>
      <c r="DK30" s="353"/>
      <c r="DL30" s="353"/>
      <c r="DM30" s="353"/>
      <c r="DN30" s="353"/>
      <c r="DO30" s="353"/>
      <c r="DP30" s="353"/>
    </row>
    <row r="31" spans="1:120" ht="17.25" customHeight="1" x14ac:dyDescent="0.2">
      <c r="B31" s="326" t="s">
        <v>211</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H31" s="351" t="str">
        <f>J30&amp;", "&amp;B32</f>
        <v>ОАО "Альфа-Банк" г. Москва, 107078, г. Москва, улица Каланчевская, д. 27</v>
      </c>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3"/>
      <c r="CA31" s="303"/>
      <c r="CB31" s="303"/>
      <c r="CC31" s="303"/>
      <c r="CD31" s="303"/>
      <c r="CE31" s="303"/>
      <c r="CF31" s="303"/>
      <c r="CG31" s="303"/>
      <c r="CH31" s="303"/>
      <c r="CI31" s="303"/>
      <c r="CJ31" s="303"/>
      <c r="CK31" s="303"/>
      <c r="CL31" s="303"/>
      <c r="CM31" s="303"/>
      <c r="CN31" s="303"/>
      <c r="CO31" s="303"/>
      <c r="CP31" s="303"/>
      <c r="CQ31" s="303"/>
      <c r="CR31" s="303"/>
      <c r="CS31" s="303"/>
      <c r="CT31" s="303"/>
      <c r="CU31" s="303"/>
      <c r="CV31" s="303"/>
      <c r="CW31" s="303"/>
      <c r="CX31" s="303"/>
      <c r="CY31" s="303"/>
      <c r="CZ31" s="303"/>
      <c r="DA31" s="303"/>
      <c r="DB31" s="303"/>
      <c r="DC31" s="303"/>
      <c r="DD31" s="303"/>
      <c r="DE31" s="303"/>
      <c r="DF31" s="303"/>
      <c r="DG31" s="303"/>
      <c r="DH31" s="303"/>
      <c r="DI31" s="303"/>
      <c r="DJ31" s="303"/>
      <c r="DK31" s="303"/>
      <c r="DL31" s="303"/>
      <c r="DM31" s="303"/>
      <c r="DN31" s="303"/>
      <c r="DO31" s="303"/>
      <c r="DP31" s="303"/>
    </row>
    <row r="32" spans="1:120" ht="17.25" customHeight="1" x14ac:dyDescent="0.2">
      <c r="B32" s="341" t="s">
        <v>212</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c r="BT32" s="341"/>
      <c r="BU32" s="341"/>
      <c r="BV32" s="341"/>
      <c r="BW32" s="341"/>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1"/>
      <c r="CT32" s="341"/>
      <c r="CU32" s="341"/>
      <c r="CV32" s="341"/>
      <c r="CW32" s="341"/>
      <c r="CX32" s="341"/>
      <c r="CY32" s="341"/>
      <c r="CZ32" s="341"/>
      <c r="DA32" s="341"/>
      <c r="DB32" s="341"/>
      <c r="DC32" s="341"/>
      <c r="DD32" s="341"/>
      <c r="DE32" s="341"/>
      <c r="DF32" s="341"/>
      <c r="DG32" s="341"/>
      <c r="DH32" s="341"/>
      <c r="DI32" s="341"/>
      <c r="DJ32" s="341"/>
      <c r="DK32" s="341"/>
      <c r="DL32" s="341"/>
      <c r="DM32" s="341"/>
      <c r="DN32" s="341"/>
      <c r="DO32" s="341"/>
      <c r="DP32" s="341"/>
    </row>
    <row r="33" spans="1:120" ht="17.25" customHeight="1" x14ac:dyDescent="0.2">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c r="BS33" s="341"/>
      <c r="BT33" s="341"/>
      <c r="BU33" s="341"/>
      <c r="BV33" s="341"/>
      <c r="BW33" s="341"/>
      <c r="BX33" s="341"/>
      <c r="BY33" s="341"/>
      <c r="BZ33" s="341"/>
      <c r="CA33" s="341"/>
      <c r="CB33" s="341"/>
      <c r="CC33" s="341"/>
      <c r="CD33" s="341"/>
      <c r="CE33" s="341"/>
      <c r="CF33" s="341"/>
      <c r="CG33" s="341"/>
      <c r="CH33" s="341"/>
      <c r="CI33" s="341"/>
      <c r="CJ33" s="341"/>
      <c r="CK33" s="341"/>
      <c r="CL33" s="341"/>
      <c r="CM33" s="341"/>
      <c r="CN33" s="341"/>
      <c r="CO33" s="341"/>
      <c r="CP33" s="341"/>
      <c r="CQ33" s="341"/>
      <c r="CR33" s="341"/>
      <c r="CS33" s="341"/>
      <c r="CT33" s="341"/>
      <c r="CU33" s="341"/>
      <c r="CV33" s="341"/>
      <c r="CW33" s="341"/>
      <c r="CX33" s="341"/>
      <c r="CY33" s="341"/>
      <c r="CZ33" s="341"/>
      <c r="DA33" s="341"/>
      <c r="DB33" s="341"/>
      <c r="DC33" s="341"/>
      <c r="DD33" s="341"/>
      <c r="DE33" s="341"/>
      <c r="DF33" s="341"/>
      <c r="DG33" s="341"/>
      <c r="DH33" s="341"/>
      <c r="DI33" s="341"/>
      <c r="DJ33" s="341"/>
      <c r="DK33" s="341"/>
      <c r="DL33" s="341"/>
      <c r="DM33" s="341"/>
      <c r="DN33" s="341"/>
      <c r="DO33" s="341"/>
      <c r="DP33" s="341"/>
    </row>
    <row r="34" spans="1:120" ht="17.25" customHeight="1" x14ac:dyDescent="0.25">
      <c r="B34" s="326" t="s">
        <v>213</v>
      </c>
      <c r="C34" s="326"/>
      <c r="D34" s="326"/>
      <c r="E34" s="326"/>
      <c r="F34" s="326"/>
      <c r="G34" s="326"/>
      <c r="H34" s="326"/>
      <c r="I34" s="326"/>
      <c r="J34" s="326"/>
      <c r="K34" s="326"/>
      <c r="L34" s="326"/>
      <c r="M34" s="326"/>
      <c r="N34" s="326"/>
      <c r="O34" s="326"/>
      <c r="P34" s="326"/>
      <c r="Q34" s="326"/>
      <c r="R34" s="326"/>
      <c r="S34" s="326"/>
      <c r="T34" s="326"/>
      <c r="U34" s="326"/>
      <c r="V34" s="326"/>
      <c r="W34" s="347" t="s">
        <v>313</v>
      </c>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9"/>
      <c r="AX34" s="349"/>
      <c r="AY34" s="349"/>
      <c r="AZ34" s="349"/>
      <c r="BA34" s="349"/>
      <c r="BB34" s="349"/>
      <c r="BC34" s="349"/>
      <c r="BD34" s="349"/>
      <c r="BE34" s="349"/>
      <c r="BF34" s="349"/>
      <c r="CG34" s="326" t="s">
        <v>214</v>
      </c>
      <c r="CH34" s="326"/>
      <c r="CI34" s="326"/>
      <c r="CJ34" s="326"/>
      <c r="CK34" s="326"/>
      <c r="CL34" s="326"/>
      <c r="CM34" s="326"/>
      <c r="CN34" s="326"/>
      <c r="CO34" s="326"/>
      <c r="CP34" s="326"/>
      <c r="CQ34" s="326"/>
      <c r="CR34" s="326"/>
      <c r="CS34" s="326"/>
      <c r="CT34" s="326"/>
      <c r="CU34" s="326"/>
      <c r="CV34" s="326"/>
      <c r="CW34" s="326"/>
      <c r="CX34" s="326"/>
      <c r="CY34" s="326"/>
      <c r="DA34" s="342">
        <v>41074</v>
      </c>
      <c r="DB34" s="343"/>
      <c r="DC34" s="343"/>
      <c r="DD34" s="343"/>
      <c r="DE34" s="343"/>
      <c r="DF34" s="343"/>
      <c r="DG34" s="343"/>
      <c r="DH34" s="343"/>
      <c r="DI34" s="343"/>
      <c r="DJ34" s="343"/>
      <c r="DK34" s="343"/>
      <c r="DL34" s="343"/>
      <c r="DM34" s="343"/>
      <c r="DN34" s="343"/>
      <c r="DO34" s="343"/>
      <c r="DP34" s="343"/>
    </row>
    <row r="35" spans="1:120" ht="17.25" customHeight="1" x14ac:dyDescent="0.2">
      <c r="CE35" s="326" t="s">
        <v>69</v>
      </c>
      <c r="CF35" s="326"/>
      <c r="CG35" s="326"/>
      <c r="CH35" s="326"/>
      <c r="CI35" s="326"/>
      <c r="CJ35" s="326"/>
      <c r="CK35" s="326"/>
      <c r="CL35" s="330"/>
      <c r="CM35" s="324" t="s">
        <v>208</v>
      </c>
      <c r="CN35" s="324"/>
      <c r="CO35" s="324"/>
      <c r="CP35" s="324" t="s">
        <v>208</v>
      </c>
      <c r="CQ35" s="324"/>
      <c r="CR35" s="324"/>
      <c r="CS35" s="324" t="s">
        <v>141</v>
      </c>
      <c r="CT35" s="324"/>
      <c r="CU35" s="324"/>
      <c r="CV35" s="324" t="s">
        <v>159</v>
      </c>
      <c r="CW35" s="324"/>
      <c r="CX35" s="324"/>
      <c r="CY35" s="324" t="s">
        <v>74</v>
      </c>
      <c r="CZ35" s="324"/>
      <c r="DA35" s="324"/>
      <c r="DB35" s="324" t="s">
        <v>143</v>
      </c>
      <c r="DC35" s="324"/>
      <c r="DD35" s="324"/>
      <c r="DE35" s="324" t="s">
        <v>159</v>
      </c>
      <c r="DF35" s="324"/>
      <c r="DG35" s="324"/>
      <c r="DH35" s="324" t="s">
        <v>206</v>
      </c>
      <c r="DI35" s="324"/>
      <c r="DJ35" s="324"/>
      <c r="DK35" s="324" t="s">
        <v>208</v>
      </c>
      <c r="DL35" s="324"/>
      <c r="DM35" s="324"/>
      <c r="DN35" s="324" t="s">
        <v>74</v>
      </c>
      <c r="DO35" s="324"/>
      <c r="DP35" s="324"/>
    </row>
    <row r="36" spans="1:120" ht="17.25" customHeight="1" x14ac:dyDescent="0.2">
      <c r="BQ36" s="354" t="s">
        <v>218</v>
      </c>
      <c r="BR36" s="313"/>
      <c r="BS36" s="313"/>
      <c r="BT36" s="313"/>
      <c r="BU36" s="313"/>
      <c r="BV36" s="313"/>
      <c r="BW36" s="313"/>
      <c r="BX36" s="313"/>
      <c r="BY36" s="313"/>
      <c r="BZ36" s="313"/>
      <c r="CA36" s="313"/>
      <c r="CB36" s="313"/>
      <c r="CC36" s="355"/>
      <c r="CD36" s="324" t="s">
        <v>74</v>
      </c>
      <c r="CE36" s="324"/>
      <c r="CF36" s="324"/>
      <c r="CG36" s="324" t="s">
        <v>73</v>
      </c>
      <c r="CH36" s="324"/>
      <c r="CI36" s="324"/>
      <c r="CJ36" s="324" t="s">
        <v>141</v>
      </c>
      <c r="CK36" s="324"/>
      <c r="CL36" s="324"/>
      <c r="CM36" s="324" t="s">
        <v>208</v>
      </c>
      <c r="CN36" s="324"/>
      <c r="CO36" s="324"/>
      <c r="CP36" s="324" t="s">
        <v>208</v>
      </c>
      <c r="CQ36" s="324"/>
      <c r="CR36" s="324"/>
      <c r="CS36" s="324" t="s">
        <v>73</v>
      </c>
      <c r="CT36" s="324"/>
      <c r="CU36" s="324"/>
      <c r="CV36" s="324" t="s">
        <v>73</v>
      </c>
      <c r="CW36" s="324"/>
      <c r="CX36" s="324"/>
      <c r="CY36" s="324" t="s">
        <v>73</v>
      </c>
      <c r="CZ36" s="324"/>
      <c r="DA36" s="324"/>
      <c r="DB36" s="324" t="s">
        <v>143</v>
      </c>
      <c r="DC36" s="324"/>
      <c r="DD36" s="324"/>
      <c r="DE36" s="324" t="s">
        <v>208</v>
      </c>
      <c r="DF36" s="324"/>
      <c r="DG36" s="324"/>
      <c r="DH36" s="324" t="s">
        <v>142</v>
      </c>
      <c r="DI36" s="324"/>
      <c r="DJ36" s="324"/>
      <c r="DK36" s="324" t="s">
        <v>141</v>
      </c>
      <c r="DL36" s="324"/>
      <c r="DM36" s="324"/>
      <c r="DN36" s="324" t="s">
        <v>159</v>
      </c>
      <c r="DO36" s="324"/>
      <c r="DP36" s="324"/>
    </row>
    <row r="37" spans="1:120" ht="17.25" customHeight="1" x14ac:dyDescent="0.2">
      <c r="CH37" s="326" t="s">
        <v>219</v>
      </c>
      <c r="CI37" s="326"/>
      <c r="CJ37" s="326"/>
      <c r="CK37" s="326"/>
      <c r="CL37" s="326"/>
      <c r="CM37" s="326"/>
      <c r="CN37" s="326"/>
      <c r="CO37" s="330"/>
      <c r="CP37" s="324" t="s">
        <v>73</v>
      </c>
      <c r="CQ37" s="324"/>
      <c r="CR37" s="324"/>
      <c r="CS37" s="324" t="s">
        <v>199</v>
      </c>
      <c r="CT37" s="324"/>
      <c r="CU37" s="324"/>
      <c r="CV37" s="324" t="s">
        <v>199</v>
      </c>
      <c r="CW37" s="324"/>
      <c r="CX37" s="324"/>
      <c r="CY37" s="324" t="s">
        <v>160</v>
      </c>
      <c r="CZ37" s="324"/>
      <c r="DA37" s="324"/>
      <c r="DB37" s="324" t="s">
        <v>141</v>
      </c>
      <c r="DC37" s="324"/>
      <c r="DD37" s="324"/>
      <c r="DE37" s="324" t="s">
        <v>160</v>
      </c>
      <c r="DF37" s="324"/>
      <c r="DG37" s="324"/>
      <c r="DH37" s="324" t="s">
        <v>160</v>
      </c>
      <c r="DI37" s="324"/>
      <c r="DJ37" s="324"/>
      <c r="DK37" s="324" t="s">
        <v>206</v>
      </c>
      <c r="DL37" s="324"/>
      <c r="DM37" s="324"/>
      <c r="DN37" s="324" t="s">
        <v>142</v>
      </c>
      <c r="DO37" s="324"/>
      <c r="DP37" s="324"/>
    </row>
    <row r="38" spans="1:120" ht="17.25" customHeight="1" x14ac:dyDescent="0.25">
      <c r="AT38" s="356" t="s">
        <v>220</v>
      </c>
      <c r="AU38" s="313"/>
      <c r="AV38" s="313"/>
      <c r="AW38" s="313"/>
      <c r="AX38" s="313"/>
      <c r="AY38" s="313"/>
      <c r="AZ38" s="313"/>
      <c r="BA38" s="313"/>
      <c r="BB38" s="313"/>
      <c r="BC38" s="313"/>
      <c r="BD38" s="313"/>
      <c r="BE38" s="313"/>
      <c r="BF38" s="313"/>
      <c r="BG38" s="313"/>
      <c r="BH38" s="313"/>
      <c r="BI38" s="313"/>
      <c r="BJ38" s="313"/>
      <c r="BK38" s="313"/>
      <c r="BL38" s="313"/>
      <c r="BM38" s="313"/>
      <c r="BN38" s="313"/>
      <c r="BO38" s="313"/>
      <c r="BP38" s="313"/>
      <c r="BQ38" s="313"/>
      <c r="BR38" s="313"/>
      <c r="BS38" s="313"/>
      <c r="BT38" s="313"/>
      <c r="BU38" s="313"/>
      <c r="BV38" s="313"/>
      <c r="BW38" s="313"/>
      <c r="BX38" s="313"/>
      <c r="BY38" s="313"/>
      <c r="BZ38" s="313"/>
      <c r="CA38" s="313"/>
      <c r="CB38" s="313"/>
      <c r="CC38" s="313"/>
      <c r="CD38" s="313"/>
      <c r="CE38" s="313"/>
      <c r="CF38" s="313"/>
      <c r="CG38" s="347" t="s">
        <v>221</v>
      </c>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9"/>
      <c r="DH38" s="349"/>
      <c r="DI38" s="349"/>
      <c r="DJ38" s="349"/>
      <c r="DK38" s="349"/>
      <c r="DL38" s="349"/>
      <c r="DM38" s="349"/>
      <c r="DN38" s="349"/>
      <c r="DO38" s="349"/>
      <c r="DP38" s="349"/>
    </row>
    <row r="39" spans="1:120" ht="17.25" customHeight="1" x14ac:dyDescent="0.25">
      <c r="A39" s="357" t="s">
        <v>222</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7"/>
      <c r="BP39" s="357"/>
      <c r="BQ39" s="357"/>
      <c r="BR39" s="357"/>
      <c r="BS39" s="357"/>
      <c r="BT39" s="357"/>
      <c r="BU39" s="357"/>
      <c r="BV39" s="357"/>
      <c r="BW39" s="357"/>
      <c r="BX39" s="357"/>
      <c r="BY39" s="357"/>
      <c r="BZ39" s="357"/>
      <c r="CA39" s="357"/>
      <c r="CB39" s="357"/>
      <c r="CC39" s="357"/>
      <c r="CD39" s="357"/>
      <c r="CE39" s="357"/>
      <c r="CF39" s="357"/>
      <c r="CG39" s="357"/>
      <c r="CH39" s="357"/>
      <c r="CI39" s="357"/>
      <c r="CJ39" s="357"/>
      <c r="CK39" s="357"/>
      <c r="CL39" s="357"/>
      <c r="CM39" s="357"/>
      <c r="CN39" s="357"/>
      <c r="CO39" s="357"/>
      <c r="CP39" s="357"/>
      <c r="CQ39" s="357"/>
      <c r="CR39" s="357"/>
      <c r="CS39" s="357"/>
      <c r="CT39" s="357"/>
      <c r="CU39" s="357"/>
      <c r="CV39" s="357"/>
      <c r="CW39" s="357"/>
      <c r="CX39" s="357"/>
      <c r="CY39" s="357"/>
      <c r="CZ39" s="357"/>
      <c r="DA39" s="357"/>
      <c r="DB39" s="357"/>
      <c r="DC39" s="357"/>
      <c r="DD39" s="357"/>
      <c r="DE39" s="357"/>
      <c r="DF39" s="357"/>
      <c r="DG39" s="357"/>
      <c r="DH39" s="357"/>
      <c r="DI39" s="357"/>
      <c r="DJ39" s="357"/>
      <c r="DK39" s="357"/>
      <c r="DL39" s="357"/>
      <c r="DM39" s="357"/>
      <c r="DN39" s="357"/>
      <c r="DO39" s="357"/>
      <c r="DP39" s="357"/>
    </row>
    <row r="41" spans="1:120" ht="17.25" customHeight="1" x14ac:dyDescent="0.2">
      <c r="A41" s="69"/>
      <c r="B41" s="350" t="s">
        <v>215</v>
      </c>
      <c r="C41" s="350"/>
      <c r="D41" s="350"/>
      <c r="E41" s="350"/>
      <c r="F41" s="350"/>
      <c r="G41" s="350"/>
      <c r="H41" s="350"/>
      <c r="I41" s="350"/>
      <c r="J41" s="350"/>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350" t="s">
        <v>217</v>
      </c>
      <c r="CY41" s="350"/>
      <c r="CZ41" s="350"/>
      <c r="DA41" s="350"/>
      <c r="DB41" s="350"/>
      <c r="DC41" s="350"/>
      <c r="DD41" s="359"/>
      <c r="DE41" s="358" t="s">
        <v>160</v>
      </c>
      <c r="DF41" s="358"/>
      <c r="DG41" s="358"/>
      <c r="DH41" s="358" t="s">
        <v>73</v>
      </c>
      <c r="DI41" s="358"/>
      <c r="DJ41" s="358"/>
      <c r="DK41" s="358">
        <v>1</v>
      </c>
      <c r="DL41" s="358"/>
      <c r="DM41" s="358"/>
      <c r="DN41" s="358" t="s">
        <v>159</v>
      </c>
      <c r="DO41" s="358"/>
      <c r="DP41" s="358"/>
    </row>
    <row r="42" spans="1:120" ht="17.25" customHeight="1" x14ac:dyDescent="0.2">
      <c r="B42" s="341" t="s">
        <v>216</v>
      </c>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c r="BT42" s="341"/>
      <c r="BU42" s="341"/>
      <c r="BV42" s="341"/>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1"/>
      <c r="CT42" s="341"/>
      <c r="CU42" s="341"/>
      <c r="CV42" s="341"/>
      <c r="CW42" s="341"/>
      <c r="CX42" s="341"/>
      <c r="CY42" s="341"/>
      <c r="CZ42" s="341"/>
      <c r="DA42" s="341"/>
      <c r="DB42" s="341"/>
      <c r="DC42" s="341"/>
      <c r="DD42" s="341"/>
      <c r="DE42" s="341"/>
      <c r="DF42" s="341"/>
      <c r="DG42" s="341"/>
      <c r="DH42" s="341"/>
      <c r="DI42" s="341"/>
      <c r="DJ42" s="341"/>
      <c r="DK42" s="341"/>
      <c r="DL42" s="341"/>
      <c r="DM42" s="341"/>
      <c r="DN42" s="341"/>
      <c r="DO42" s="341"/>
      <c r="DP42" s="341"/>
    </row>
    <row r="43" spans="1:120" ht="17.25" customHeight="1" x14ac:dyDescent="0.2">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c r="CY43" s="341"/>
      <c r="CZ43" s="341"/>
      <c r="DA43" s="341"/>
      <c r="DB43" s="341"/>
      <c r="DC43" s="341"/>
      <c r="DD43" s="341"/>
      <c r="DE43" s="341"/>
      <c r="DF43" s="341"/>
      <c r="DG43" s="341"/>
      <c r="DH43" s="341"/>
      <c r="DI43" s="341"/>
      <c r="DJ43" s="341"/>
      <c r="DK43" s="341"/>
      <c r="DL43" s="341"/>
      <c r="DM43" s="341"/>
      <c r="DN43" s="341"/>
      <c r="DO43" s="341"/>
      <c r="DP43" s="341"/>
    </row>
    <row r="45" spans="1:120" ht="17.25" customHeight="1" x14ac:dyDescent="0.2">
      <c r="A45" s="69"/>
      <c r="B45" s="350" t="s">
        <v>166</v>
      </c>
      <c r="C45" s="350"/>
      <c r="D45" s="350"/>
      <c r="E45" s="350"/>
      <c r="F45" s="350"/>
      <c r="G45" s="350"/>
      <c r="H45" s="350"/>
      <c r="I45" s="350"/>
      <c r="J45" s="350"/>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350" t="s">
        <v>217</v>
      </c>
      <c r="DB45" s="350"/>
      <c r="DC45" s="350"/>
      <c r="DD45" s="350"/>
      <c r="DE45" s="350"/>
      <c r="DF45" s="350"/>
      <c r="DG45" s="359"/>
      <c r="DH45" s="358">
        <v>0</v>
      </c>
      <c r="DI45" s="358"/>
      <c r="DJ45" s="358"/>
      <c r="DK45" s="358">
        <v>1</v>
      </c>
      <c r="DL45" s="358"/>
      <c r="DM45" s="358"/>
      <c r="DN45" s="358">
        <v>7</v>
      </c>
      <c r="DO45" s="358"/>
      <c r="DP45" s="358"/>
    </row>
    <row r="46" spans="1:120" ht="17.25" customHeight="1" x14ac:dyDescent="0.2">
      <c r="B46" s="341" t="s">
        <v>223</v>
      </c>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c r="BT46" s="341"/>
      <c r="BU46" s="341"/>
      <c r="BV46" s="341"/>
      <c r="BW46" s="341"/>
      <c r="BX46" s="341"/>
      <c r="BY46" s="341"/>
      <c r="BZ46" s="341"/>
      <c r="CA46" s="341"/>
      <c r="CB46" s="341"/>
      <c r="CC46" s="341"/>
      <c r="CD46" s="341"/>
      <c r="CE46" s="341"/>
      <c r="CF46" s="341"/>
      <c r="CG46" s="341"/>
      <c r="CH46" s="341"/>
      <c r="CI46" s="341"/>
      <c r="CJ46" s="341"/>
      <c r="CK46" s="341"/>
      <c r="CL46" s="341"/>
      <c r="CM46" s="341"/>
      <c r="CN46" s="341"/>
      <c r="CO46" s="341"/>
      <c r="CP46" s="341"/>
      <c r="CQ46" s="341"/>
      <c r="CR46" s="341"/>
      <c r="CS46" s="341"/>
      <c r="CT46" s="341"/>
      <c r="CU46" s="341"/>
      <c r="CV46" s="341"/>
      <c r="CW46" s="341"/>
      <c r="CX46" s="341"/>
      <c r="CY46" s="341"/>
      <c r="CZ46" s="341"/>
      <c r="DA46" s="341"/>
      <c r="DB46" s="341"/>
      <c r="DC46" s="341"/>
      <c r="DD46" s="341"/>
      <c r="DE46" s="341"/>
      <c r="DF46" s="341"/>
      <c r="DG46" s="341"/>
      <c r="DH46" s="341"/>
      <c r="DI46" s="341"/>
      <c r="DJ46" s="341"/>
      <c r="DK46" s="341"/>
      <c r="DL46" s="341"/>
      <c r="DM46" s="341"/>
      <c r="DN46" s="341"/>
      <c r="DO46" s="341"/>
      <c r="DP46" s="341"/>
    </row>
    <row r="47" spans="1:120" ht="17.25" customHeight="1" x14ac:dyDescent="0.2">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c r="CO47" s="341"/>
      <c r="CP47" s="341"/>
      <c r="CQ47" s="341"/>
      <c r="CR47" s="341"/>
      <c r="CS47" s="341"/>
      <c r="CT47" s="341"/>
      <c r="CU47" s="341"/>
      <c r="CV47" s="341"/>
      <c r="CW47" s="341"/>
      <c r="CX47" s="341"/>
      <c r="CY47" s="341"/>
      <c r="CZ47" s="341"/>
      <c r="DA47" s="341"/>
      <c r="DB47" s="341"/>
      <c r="DC47" s="341"/>
      <c r="DD47" s="341"/>
      <c r="DE47" s="341"/>
      <c r="DF47" s="341"/>
      <c r="DG47" s="341"/>
      <c r="DH47" s="341"/>
      <c r="DI47" s="341"/>
      <c r="DJ47" s="341"/>
      <c r="DK47" s="341"/>
      <c r="DL47" s="341"/>
      <c r="DM47" s="341"/>
      <c r="DN47" s="341"/>
      <c r="DO47" s="341"/>
      <c r="DP47" s="341"/>
    </row>
    <row r="48" spans="1:120" ht="17.25" customHeight="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54" t="s">
        <v>224</v>
      </c>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55"/>
      <c r="CA48" s="324" t="s">
        <v>73</v>
      </c>
      <c r="CB48" s="324"/>
      <c r="CC48" s="324"/>
      <c r="CD48" s="324" t="s">
        <v>143</v>
      </c>
      <c r="CE48" s="324"/>
      <c r="CF48" s="324"/>
      <c r="CG48" s="324" t="s">
        <v>73</v>
      </c>
      <c r="CH48" s="324"/>
      <c r="CI48" s="324"/>
      <c r="CJ48" s="360" t="s">
        <v>225</v>
      </c>
      <c r="CK48" s="360"/>
      <c r="CL48" s="360"/>
      <c r="CM48" s="324" t="s">
        <v>73</v>
      </c>
      <c r="CN48" s="324"/>
      <c r="CO48" s="324"/>
      <c r="CP48" s="324" t="s">
        <v>74</v>
      </c>
      <c r="CQ48" s="324"/>
      <c r="CR48" s="324"/>
      <c r="CS48" s="324" t="s">
        <v>208</v>
      </c>
      <c r="CT48" s="324"/>
      <c r="CU48" s="324"/>
      <c r="CV48" s="360" t="s">
        <v>225</v>
      </c>
      <c r="CW48" s="360"/>
      <c r="CX48" s="360"/>
      <c r="CY48" s="324" t="s">
        <v>73</v>
      </c>
      <c r="CZ48" s="324"/>
      <c r="DA48" s="324"/>
      <c r="DB48" s="324" t="s">
        <v>142</v>
      </c>
      <c r="DC48" s="324"/>
      <c r="DD48" s="324"/>
      <c r="DE48" s="324" t="s">
        <v>74</v>
      </c>
      <c r="DF48" s="324"/>
      <c r="DG48" s="324"/>
      <c r="DH48" s="324" t="s">
        <v>74</v>
      </c>
      <c r="DI48" s="324"/>
      <c r="DJ48" s="324"/>
      <c r="DK48" s="324" t="s">
        <v>74</v>
      </c>
      <c r="DL48" s="324"/>
      <c r="DM48" s="324"/>
      <c r="DN48" s="324" t="s">
        <v>74</v>
      </c>
      <c r="DO48" s="324"/>
      <c r="DP48" s="324"/>
    </row>
  </sheetData>
  <sheetProtection password="9545" sheet="1" objects="1" scenarios="1" selectLockedCells="1"/>
  <customSheetViews>
    <customSheetView guid="{6FC1B69A-BC8B-4604-944B-6372D0B618C1}" showGridLines="0" fitToPage="1" showRuler="0">
      <selection activeCell="Y9" sqref="Y9:BB9"/>
      <pageMargins left="0.19685039370078741" right="0.19685039370078741" top="0.19685039370078741" bottom="0.19685039370078741" header="0" footer="0"/>
      <printOptions horizontalCentered="1" verticalCentered="1"/>
      <pageSetup paperSize="9" orientation="portrait" r:id="rId1"/>
      <headerFooter alignWithMargins="0"/>
    </customSheetView>
    <customSheetView guid="{6E2ACC73-2521-441F-B10D-4DAD28BFFDFA}" showGridLines="0" fitToPage="1">
      <selection activeCell="Y10" sqref="Y10"/>
      <pageMargins left="0.19685039370078741" right="0.19685039370078741" top="0.19685039370078741" bottom="0.19685039370078741" header="0" footer="0"/>
      <printOptions horizontalCentered="1" verticalCentered="1"/>
      <pageSetup paperSize="9" orientation="portrait" r:id="rId2"/>
      <headerFooter alignWithMargins="0"/>
    </customSheetView>
  </customSheetViews>
  <mergeCells count="307">
    <mergeCell ref="CX41:DD41"/>
    <mergeCell ref="DH45:DJ45"/>
    <mergeCell ref="DK45:DM45"/>
    <mergeCell ref="CV48:CX48"/>
    <mergeCell ref="DK48:DM48"/>
    <mergeCell ref="CD48:CF48"/>
    <mergeCell ref="CG48:CI48"/>
    <mergeCell ref="CJ48:CL48"/>
    <mergeCell ref="CM48:CO48"/>
    <mergeCell ref="CP48:CR48"/>
    <mergeCell ref="CS48:CU48"/>
    <mergeCell ref="DN36:DP36"/>
    <mergeCell ref="DK36:DM36"/>
    <mergeCell ref="DE35:DG35"/>
    <mergeCell ref="DK37:DM37"/>
    <mergeCell ref="DN48:DP48"/>
    <mergeCell ref="AT48:BZ48"/>
    <mergeCell ref="CY48:DA48"/>
    <mergeCell ref="DB48:DD48"/>
    <mergeCell ref="DE48:DG48"/>
    <mergeCell ref="DH48:DJ48"/>
    <mergeCell ref="B46:DP47"/>
    <mergeCell ref="CA48:CC48"/>
    <mergeCell ref="AT38:CF38"/>
    <mergeCell ref="A39:DP39"/>
    <mergeCell ref="CG38:DP38"/>
    <mergeCell ref="DN45:DP45"/>
    <mergeCell ref="B41:J41"/>
    <mergeCell ref="B42:DP43"/>
    <mergeCell ref="DE41:DG41"/>
    <mergeCell ref="DH41:DJ41"/>
    <mergeCell ref="DK41:DM41"/>
    <mergeCell ref="B45:J45"/>
    <mergeCell ref="DA45:DG45"/>
    <mergeCell ref="DN41:DP41"/>
    <mergeCell ref="BQ36:CC36"/>
    <mergeCell ref="CD36:CF36"/>
    <mergeCell ref="CG36:CI36"/>
    <mergeCell ref="CJ36:CL36"/>
    <mergeCell ref="DK35:DM35"/>
    <mergeCell ref="DN37:DP37"/>
    <mergeCell ref="DB36:DD36"/>
    <mergeCell ref="DE36:DG36"/>
    <mergeCell ref="DH36:DJ36"/>
    <mergeCell ref="DN35:DP35"/>
    <mergeCell ref="CS37:CU37"/>
    <mergeCell ref="CY35:DA35"/>
    <mergeCell ref="CM36:CO36"/>
    <mergeCell ref="CP36:CR36"/>
    <mergeCell ref="CS36:CU36"/>
    <mergeCell ref="CV36:CX36"/>
    <mergeCell ref="CY36:DA36"/>
    <mergeCell ref="CH37:CO37"/>
    <mergeCell ref="CP37:CR37"/>
    <mergeCell ref="CY37:DA37"/>
    <mergeCell ref="CV37:CX37"/>
    <mergeCell ref="DB37:DD37"/>
    <mergeCell ref="DE37:DG37"/>
    <mergeCell ref="DH37:DJ37"/>
    <mergeCell ref="B34:V34"/>
    <mergeCell ref="W34:BF34"/>
    <mergeCell ref="CG34:CY34"/>
    <mergeCell ref="CE35:CL35"/>
    <mergeCell ref="CM35:CO35"/>
    <mergeCell ref="CP35:CR35"/>
    <mergeCell ref="CS35:CU35"/>
    <mergeCell ref="CV35:CX35"/>
    <mergeCell ref="CV12:CX12"/>
    <mergeCell ref="CY12:DA12"/>
    <mergeCell ref="BL18:BN18"/>
    <mergeCell ref="Y16:AA16"/>
    <mergeCell ref="AB16:AD16"/>
    <mergeCell ref="CS16:CU16"/>
    <mergeCell ref="AH16:AJ16"/>
    <mergeCell ref="CA16:CC16"/>
    <mergeCell ref="CD16:CF16"/>
    <mergeCell ref="CG16:CI16"/>
    <mergeCell ref="B32:DP33"/>
    <mergeCell ref="B30:H30"/>
    <mergeCell ref="AD28:AF28"/>
    <mergeCell ref="AH31:DP31"/>
    <mergeCell ref="J30:DP30"/>
    <mergeCell ref="CG14:CI14"/>
    <mergeCell ref="B31:AF31"/>
    <mergeCell ref="B28:N28"/>
    <mergeCell ref="AP28:AR28"/>
    <mergeCell ref="AG28:AI28"/>
    <mergeCell ref="AJ28:AL28"/>
    <mergeCell ref="BZ12:CI12"/>
    <mergeCell ref="CJ14:CL14"/>
    <mergeCell ref="CM14:CO14"/>
    <mergeCell ref="A16:C16"/>
    <mergeCell ref="BU14:BW14"/>
    <mergeCell ref="BR14:BT14"/>
    <mergeCell ref="G16:I16"/>
    <mergeCell ref="A18:C18"/>
    <mergeCell ref="D18:F18"/>
    <mergeCell ref="G18:I18"/>
    <mergeCell ref="J18:L18"/>
    <mergeCell ref="D16:F16"/>
    <mergeCell ref="V16:X16"/>
    <mergeCell ref="BI16:BK16"/>
    <mergeCell ref="BL16:BN16"/>
    <mergeCell ref="BO16:BQ16"/>
    <mergeCell ref="G20:I20"/>
    <mergeCell ref="J20:L20"/>
    <mergeCell ref="M20:O20"/>
    <mergeCell ref="DN18:DP18"/>
    <mergeCell ref="CS18:CU18"/>
    <mergeCell ref="CV18:CX18"/>
    <mergeCell ref="CY18:DA18"/>
    <mergeCell ref="DB18:DD18"/>
    <mergeCell ref="DB35:DD35"/>
    <mergeCell ref="DA34:DP34"/>
    <mergeCell ref="DH35:DJ35"/>
    <mergeCell ref="BI18:BK18"/>
    <mergeCell ref="BX20:BZ20"/>
    <mergeCell ref="DN20:DP20"/>
    <mergeCell ref="CV20:CX20"/>
    <mergeCell ref="CY20:DA20"/>
    <mergeCell ref="DB20:DD20"/>
    <mergeCell ref="DH20:DJ20"/>
    <mergeCell ref="DK20:DM20"/>
    <mergeCell ref="CA20:CC20"/>
    <mergeCell ref="CD20:CF20"/>
    <mergeCell ref="DE20:DG20"/>
    <mergeCell ref="CG20:CI20"/>
    <mergeCell ref="CJ20:CL20"/>
    <mergeCell ref="DH18:DJ18"/>
    <mergeCell ref="DK18:DM18"/>
    <mergeCell ref="CJ18:CL18"/>
    <mergeCell ref="O28:Q28"/>
    <mergeCell ref="R28:T28"/>
    <mergeCell ref="U28:W28"/>
    <mergeCell ref="B23:DP24"/>
    <mergeCell ref="B26:DP27"/>
    <mergeCell ref="B22:AF22"/>
    <mergeCell ref="M16:O16"/>
    <mergeCell ref="A20:C20"/>
    <mergeCell ref="D20:F20"/>
    <mergeCell ref="J16:L16"/>
    <mergeCell ref="P16:R16"/>
    <mergeCell ref="S16:U16"/>
    <mergeCell ref="BU20:BW20"/>
    <mergeCell ref="BL20:BN20"/>
    <mergeCell ref="DE18:DG18"/>
    <mergeCell ref="AK18:AM18"/>
    <mergeCell ref="AN18:AP18"/>
    <mergeCell ref="AQ18:AS18"/>
    <mergeCell ref="CP18:CR18"/>
    <mergeCell ref="BX18:BZ18"/>
    <mergeCell ref="CA18:CC18"/>
    <mergeCell ref="CD18:CF18"/>
    <mergeCell ref="CG18:CI18"/>
    <mergeCell ref="BF18:BH18"/>
    <mergeCell ref="DN16:DP16"/>
    <mergeCell ref="BI14:BK14"/>
    <mergeCell ref="BU16:BW16"/>
    <mergeCell ref="BX14:BZ14"/>
    <mergeCell ref="BX16:BZ16"/>
    <mergeCell ref="BL14:BN14"/>
    <mergeCell ref="BO14:BQ14"/>
    <mergeCell ref="DN10:DP10"/>
    <mergeCell ref="DE11:DG11"/>
    <mergeCell ref="CH11:CQ11"/>
    <mergeCell ref="DE10:DG10"/>
    <mergeCell ref="DH11:DJ11"/>
    <mergeCell ref="DB10:DD10"/>
    <mergeCell ref="CY11:DA11"/>
    <mergeCell ref="DB11:DD11"/>
    <mergeCell ref="CJ10:CL10"/>
    <mergeCell ref="CM10:CO10"/>
    <mergeCell ref="CV10:CX10"/>
    <mergeCell ref="CY10:DA10"/>
    <mergeCell ref="CS11:CU11"/>
    <mergeCell ref="DN11:DP11"/>
    <mergeCell ref="DN14:DP14"/>
    <mergeCell ref="AK16:AM16"/>
    <mergeCell ref="AN16:AP16"/>
    <mergeCell ref="AQ16:AS16"/>
    <mergeCell ref="AT16:AV16"/>
    <mergeCell ref="DH12:DJ12"/>
    <mergeCell ref="CM12:CO12"/>
    <mergeCell ref="CV11:CX11"/>
    <mergeCell ref="DN12:DP12"/>
    <mergeCell ref="DE12:DG12"/>
    <mergeCell ref="AW16:AY16"/>
    <mergeCell ref="AZ16:BB16"/>
    <mergeCell ref="BC16:BE16"/>
    <mergeCell ref="CS14:CU14"/>
    <mergeCell ref="CA14:CC14"/>
    <mergeCell ref="CD14:CF14"/>
    <mergeCell ref="DB14:DD14"/>
    <mergeCell ref="CY14:DA14"/>
    <mergeCell ref="CV14:CX14"/>
    <mergeCell ref="CP12:CR12"/>
    <mergeCell ref="DB12:DD12"/>
    <mergeCell ref="CJ12:CL12"/>
    <mergeCell ref="CS12:CU12"/>
    <mergeCell ref="AW14:AY14"/>
    <mergeCell ref="AZ14:BB14"/>
    <mergeCell ref="V7:AY7"/>
    <mergeCell ref="Y9:BB9"/>
    <mergeCell ref="BF14:BH14"/>
    <mergeCell ref="AM28:AO28"/>
    <mergeCell ref="AE16:AG16"/>
    <mergeCell ref="BF16:BH16"/>
    <mergeCell ref="B13:AF13"/>
    <mergeCell ref="X28:Z28"/>
    <mergeCell ref="AA28:AC28"/>
    <mergeCell ref="B25:AF25"/>
    <mergeCell ref="AH14:AJ14"/>
    <mergeCell ref="AK14:AM14"/>
    <mergeCell ref="AN14:AP14"/>
    <mergeCell ref="AQ14:AS14"/>
    <mergeCell ref="A14:C14"/>
    <mergeCell ref="AT14:AV14"/>
    <mergeCell ref="D14:F14"/>
    <mergeCell ref="M14:O14"/>
    <mergeCell ref="P14:R14"/>
    <mergeCell ref="G14:I14"/>
    <mergeCell ref="J14:L14"/>
    <mergeCell ref="S14:U14"/>
    <mergeCell ref="BC18:BE18"/>
    <mergeCell ref="AW18:AY18"/>
    <mergeCell ref="A1:DP1"/>
    <mergeCell ref="V14:X14"/>
    <mergeCell ref="Y14:AA14"/>
    <mergeCell ref="AB14:AD14"/>
    <mergeCell ref="AE14:AG14"/>
    <mergeCell ref="A3:DP3"/>
    <mergeCell ref="AU5:DP5"/>
    <mergeCell ref="AU6:DP6"/>
    <mergeCell ref="CS7:CU7"/>
    <mergeCell ref="BY7:CF7"/>
    <mergeCell ref="CG7:CI7"/>
    <mergeCell ref="CV7:CX7"/>
    <mergeCell ref="DE7:DG7"/>
    <mergeCell ref="DH7:DJ7"/>
    <mergeCell ref="CY7:DA7"/>
    <mergeCell ref="BC14:BE14"/>
    <mergeCell ref="DK10:DM10"/>
    <mergeCell ref="DH14:DJ14"/>
    <mergeCell ref="DK14:DM14"/>
    <mergeCell ref="DK11:DM11"/>
    <mergeCell ref="DH10:DJ10"/>
    <mergeCell ref="BK10:BW10"/>
    <mergeCell ref="DB7:DD7"/>
    <mergeCell ref="DN7:DP7"/>
    <mergeCell ref="DK7:DM7"/>
    <mergeCell ref="CP14:CR14"/>
    <mergeCell ref="DB16:DD16"/>
    <mergeCell ref="CJ7:CL7"/>
    <mergeCell ref="CM7:CO7"/>
    <mergeCell ref="CP7:CR7"/>
    <mergeCell ref="BR16:BT16"/>
    <mergeCell ref="CJ16:CL16"/>
    <mergeCell ref="DK16:DM16"/>
    <mergeCell ref="CM16:CO16"/>
    <mergeCell ref="CP16:CR16"/>
    <mergeCell ref="DE16:DG16"/>
    <mergeCell ref="DH16:DJ16"/>
    <mergeCell ref="CV16:CX16"/>
    <mergeCell ref="CA10:CC10"/>
    <mergeCell ref="CD10:CF10"/>
    <mergeCell ref="CG10:CI10"/>
    <mergeCell ref="CP10:CR10"/>
    <mergeCell ref="CS10:CU10"/>
    <mergeCell ref="BX10:BZ10"/>
    <mergeCell ref="DK12:DM12"/>
    <mergeCell ref="DE14:DG14"/>
    <mergeCell ref="CY16:DA16"/>
    <mergeCell ref="AT18:AV18"/>
    <mergeCell ref="BO18:BQ18"/>
    <mergeCell ref="BR18:BT18"/>
    <mergeCell ref="BU18:BW18"/>
    <mergeCell ref="AQ20:AS20"/>
    <mergeCell ref="AW20:AY20"/>
    <mergeCell ref="AZ20:BB20"/>
    <mergeCell ref="BC20:BE20"/>
    <mergeCell ref="BF20:BH20"/>
    <mergeCell ref="BI20:BK20"/>
    <mergeCell ref="AT20:AV20"/>
    <mergeCell ref="CS20:CU20"/>
    <mergeCell ref="AZ18:BB18"/>
    <mergeCell ref="CM20:CO20"/>
    <mergeCell ref="CP20:CR20"/>
    <mergeCell ref="BO20:BQ20"/>
    <mergeCell ref="BR20:BT20"/>
    <mergeCell ref="M18:O18"/>
    <mergeCell ref="P18:R18"/>
    <mergeCell ref="S18:U18"/>
    <mergeCell ref="V18:X18"/>
    <mergeCell ref="Y18:AA18"/>
    <mergeCell ref="AB18:AD18"/>
    <mergeCell ref="AE18:AG18"/>
    <mergeCell ref="P20:R20"/>
    <mergeCell ref="S20:U20"/>
    <mergeCell ref="V20:X20"/>
    <mergeCell ref="AK20:AM20"/>
    <mergeCell ref="AN20:AP20"/>
    <mergeCell ref="Y20:AA20"/>
    <mergeCell ref="AB20:AD20"/>
    <mergeCell ref="AE20:AG20"/>
    <mergeCell ref="AH20:AJ20"/>
    <mergeCell ref="AH18:AJ18"/>
    <mergeCell ref="CM18:CO18"/>
  </mergeCells>
  <phoneticPr fontId="7" type="noConversion"/>
  <dataValidations count="2">
    <dataValidation type="date" operator="lessThanOrEqual" allowBlank="1" showInputMessage="1" showErrorMessage="1" sqref="V7:AY7">
      <formula1>41274</formula1>
    </dataValidation>
    <dataValidation type="date" operator="lessThanOrEqual" allowBlank="1" showInputMessage="1" showErrorMessage="1" errorTitle="2012 год" error="Проверьте дату!" sqref="Y9:BB9">
      <formula1>41639</formula1>
    </dataValidation>
  </dataValidations>
  <printOptions horizontalCentered="1" verticalCentered="1"/>
  <pageMargins left="0.19685039370078741" right="0.19685039370078741" top="0.19685039370078741" bottom="0.19685039370078741" header="0" footer="0"/>
  <pageSetup paperSize="9" orientation="portrait" r:id="rId3"/>
  <headerFooter alignWithMargins="0"/>
  <ignoredErrors>
    <ignoredError sqref="CG10:DJ10 O28:AR28 CT11:CU11 DO12:DP12 DL12:DM12 DI12:DJ12 DF12:DG12 DC12:DD12 CZ12:DA12 CW12:CX12 CT12:CU12 CQ12:CR12 CN12:CO12 CK12:CL12 DE41:DJ41 CM35:DP35 DO36:DP36 DL36:DM36 DI36:DJ36 DF36:DG36 DC36:DD36 CZ36:DA36 CW36:CX36 CT36:CU36 CQ36:CR36 CN36:CO36 CK36:CL36 CH36:CI36 DN36 DK36 DH36 DE36 DB36 CY36 CV36 CS36 CP36 CM36 CD36:CG36 CJ36 CP37:DP37 DI45:DJ45 DL45:DM45 DO45:DP45 DF48:DG48 DC48:DD48 CZ48:DA48 CW48:CX48 CT48:CU48 CQ48:CR48 CN48:CO48 CK48:CL48 DE48 DB48 CY48 CV48 CS48 CP48 CA48:CJ48 CM48 CG38 W34 DB7:DP7 DO10:DP10 DL10:DM10 DK10 DN10 DI48:DJ48 DL48:DM48 DO48:DP48 DH48 DN48 DK48 DL41:DP41 CW11:DA11 DC11:DD11 DF11:DG11" numberStoredAsText="1"/>
  </ignoredError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enableFormatConditionsCalculation="0">
    <tabColor indexed="45"/>
  </sheetPr>
  <dimension ref="B1:V43"/>
  <sheetViews>
    <sheetView showGridLines="0" showRowColHeaders="0" workbookViewId="0">
      <selection activeCell="B2" sqref="B2:H2"/>
    </sheetView>
  </sheetViews>
  <sheetFormatPr defaultRowHeight="12.75" x14ac:dyDescent="0.2"/>
  <cols>
    <col min="1" max="1" width="5.7109375" style="127" customWidth="1"/>
    <col min="2" max="2" width="17.7109375" style="127" customWidth="1"/>
    <col min="3" max="3" width="10.28515625" style="127" bestFit="1" customWidth="1"/>
    <col min="4" max="4" width="10.28515625" style="127" customWidth="1"/>
    <col min="5" max="5" width="10.28515625" style="127" bestFit="1" customWidth="1"/>
    <col min="6" max="7" width="11.140625" style="127" customWidth="1"/>
    <col min="8" max="8" width="12.5703125" style="127" customWidth="1"/>
    <col min="9" max="15" width="9.140625" style="127"/>
    <col min="16" max="16" width="14.5703125" style="127" customWidth="1"/>
    <col min="17" max="16384" width="9.140625" style="127"/>
  </cols>
  <sheetData>
    <row r="1" spans="2:22" x14ac:dyDescent="0.2">
      <c r="B1" s="125"/>
      <c r="C1" s="125"/>
      <c r="D1" s="125"/>
      <c r="E1" s="125"/>
      <c r="F1" s="144"/>
      <c r="G1" s="125"/>
      <c r="H1" s="125"/>
      <c r="I1" s="125"/>
      <c r="J1" s="125"/>
      <c r="K1" s="125"/>
      <c r="L1" s="125"/>
      <c r="M1" s="125"/>
      <c r="N1" s="125"/>
      <c r="O1" s="125"/>
      <c r="P1" s="126">
        <f ca="1">NOW()</f>
        <v>41367.460703935183</v>
      </c>
    </row>
    <row r="2" spans="2:22" s="128" customFormat="1" ht="27" customHeight="1" x14ac:dyDescent="0.4">
      <c r="B2" s="361" t="s">
        <v>184</v>
      </c>
      <c r="C2" s="361"/>
      <c r="D2" s="361"/>
      <c r="E2" s="361"/>
      <c r="F2" s="361"/>
      <c r="G2" s="361"/>
      <c r="H2" s="361"/>
      <c r="O2" s="362">
        <f ca="1">P1</f>
        <v>41367.460703935183</v>
      </c>
      <c r="P2" s="363"/>
      <c r="Q2" s="363"/>
    </row>
    <row r="3" spans="2:22" s="128" customFormat="1" ht="2.25" customHeight="1" x14ac:dyDescent="0.4">
      <c r="B3" s="129"/>
      <c r="C3" s="129"/>
      <c r="D3" s="129"/>
      <c r="E3" s="129"/>
      <c r="F3" s="274"/>
      <c r="O3" s="130"/>
      <c r="P3" s="131"/>
      <c r="Q3" s="131"/>
    </row>
    <row r="4" spans="2:22" x14ac:dyDescent="0.2">
      <c r="I4" s="125"/>
      <c r="J4" s="125"/>
      <c r="K4" s="125"/>
      <c r="L4" s="125"/>
      <c r="M4" s="125"/>
      <c r="N4" s="125"/>
      <c r="O4" s="125"/>
      <c r="P4" s="125"/>
      <c r="Q4" s="125"/>
      <c r="R4" s="125"/>
      <c r="S4" s="125"/>
      <c r="T4" s="125"/>
      <c r="U4" s="125"/>
      <c r="V4" s="125"/>
    </row>
    <row r="5" spans="2:22" x14ac:dyDescent="0.2">
      <c r="I5" s="125"/>
      <c r="J5" s="125"/>
      <c r="K5" s="125"/>
      <c r="L5" s="125"/>
      <c r="M5" s="125"/>
      <c r="N5" s="125"/>
      <c r="O5" s="125"/>
      <c r="P5" s="125"/>
      <c r="Q5" s="125"/>
      <c r="R5" s="125"/>
      <c r="S5" s="125"/>
      <c r="T5" s="125"/>
      <c r="U5" s="125"/>
      <c r="V5" s="125"/>
    </row>
    <row r="6" spans="2:22" s="133" customFormat="1" ht="38.25" x14ac:dyDescent="0.2">
      <c r="B6" s="132" t="s">
        <v>255</v>
      </c>
      <c r="C6" s="376" t="s">
        <v>162</v>
      </c>
      <c r="D6" s="377"/>
      <c r="E6" s="132" t="s">
        <v>163</v>
      </c>
      <c r="F6" s="132" t="s">
        <v>164</v>
      </c>
      <c r="G6" s="132" t="s">
        <v>168</v>
      </c>
      <c r="H6" s="132" t="s">
        <v>165</v>
      </c>
      <c r="I6" s="208"/>
      <c r="J6" s="208"/>
      <c r="K6" s="208"/>
      <c r="L6" s="208"/>
      <c r="M6" s="125"/>
      <c r="N6" s="125"/>
      <c r="O6" s="125"/>
      <c r="P6" s="125"/>
      <c r="Q6" s="125"/>
      <c r="R6" s="125"/>
      <c r="S6" s="125"/>
      <c r="T6" s="125"/>
      <c r="U6" s="125"/>
      <c r="V6" s="125"/>
    </row>
    <row r="7" spans="2:22" s="133" customFormat="1" x14ac:dyDescent="0.2">
      <c r="B7" s="371">
        <v>5205</v>
      </c>
      <c r="C7" s="367" t="s">
        <v>166</v>
      </c>
      <c r="D7" s="134" t="s">
        <v>257</v>
      </c>
      <c r="E7" s="135">
        <f>IF(РждГод&lt;=1966,0.26,0.2)</f>
        <v>0.2</v>
      </c>
      <c r="F7" s="369">
        <f>IF(РегГод=2013,12-РегМесяц,12)</f>
        <v>12</v>
      </c>
      <c r="G7" s="369">
        <f>IF(РегГод=2013,G11-РегДень+1,0)</f>
        <v>0</v>
      </c>
      <c r="H7" s="136">
        <f>ROUND(2*B7*E7*(F7+G7/G11),2)</f>
        <v>24984</v>
      </c>
      <c r="I7" s="209"/>
      <c r="J7" s="209"/>
      <c r="K7" s="209"/>
      <c r="L7" s="125"/>
      <c r="M7" s="125"/>
      <c r="N7" s="125"/>
      <c r="O7" s="125"/>
      <c r="P7" s="210"/>
      <c r="Q7" s="125"/>
      <c r="R7" s="125"/>
      <c r="S7" s="125"/>
      <c r="T7" s="125"/>
      <c r="U7" s="125"/>
      <c r="V7" s="125"/>
    </row>
    <row r="8" spans="2:22" s="133" customFormat="1" x14ac:dyDescent="0.2">
      <c r="B8" s="372"/>
      <c r="C8" s="368"/>
      <c r="D8" s="134" t="s">
        <v>258</v>
      </c>
      <c r="E8" s="135">
        <f>IF(РждГод&lt;=1966,0,0.06)</f>
        <v>0.06</v>
      </c>
      <c r="F8" s="370"/>
      <c r="G8" s="370">
        <f>IF(C11=2012,G11-G12+1,0)</f>
        <v>0</v>
      </c>
      <c r="H8" s="136">
        <f>ROUND(2*B7*E8*(F7+G7/G11),2)</f>
        <v>7495.2</v>
      </c>
      <c r="I8" s="209"/>
      <c r="J8" s="209"/>
      <c r="K8" s="209"/>
      <c r="L8" s="125"/>
      <c r="M8" s="125"/>
      <c r="N8" s="125"/>
      <c r="O8" s="125"/>
      <c r="P8" s="125"/>
      <c r="Q8" s="125"/>
      <c r="R8" s="125"/>
      <c r="S8" s="125"/>
      <c r="T8" s="125"/>
      <c r="U8" s="125"/>
      <c r="V8" s="125"/>
    </row>
    <row r="9" spans="2:22" s="133" customFormat="1" x14ac:dyDescent="0.2">
      <c r="B9" s="373"/>
      <c r="C9" s="374" t="s">
        <v>167</v>
      </c>
      <c r="D9" s="375"/>
      <c r="E9" s="135">
        <v>5.0999999999999997E-2</v>
      </c>
      <c r="F9" s="368"/>
      <c r="G9" s="368"/>
      <c r="H9" s="136">
        <f>ROUND(B7*E9*(F7+G7/G11),2)</f>
        <v>3185.46</v>
      </c>
      <c r="I9" s="209"/>
      <c r="J9" s="209"/>
      <c r="K9" s="209"/>
      <c r="L9" s="125"/>
      <c r="M9" s="125"/>
      <c r="N9" s="125"/>
      <c r="O9" s="125"/>
      <c r="P9" s="125"/>
      <c r="Q9" s="125"/>
      <c r="R9" s="125"/>
      <c r="S9" s="125"/>
      <c r="T9" s="125"/>
      <c r="U9" s="125"/>
      <c r="V9" s="125"/>
    </row>
    <row r="10" spans="2:22" s="133" customFormat="1" x14ac:dyDescent="0.2">
      <c r="B10" s="364" t="s">
        <v>169</v>
      </c>
      <c r="C10" s="365"/>
      <c r="D10" s="365"/>
      <c r="E10" s="365"/>
      <c r="F10" s="365"/>
      <c r="G10" s="366"/>
      <c r="H10" s="136">
        <f>SUM(H7:H9)</f>
        <v>35664.660000000003</v>
      </c>
      <c r="I10" s="209"/>
      <c r="J10" s="209"/>
      <c r="K10" s="209"/>
      <c r="L10" s="125"/>
      <c r="M10" s="125"/>
      <c r="N10" s="125"/>
      <c r="O10" s="125"/>
      <c r="P10" s="125"/>
      <c r="Q10" s="125"/>
      <c r="R10" s="125"/>
      <c r="S10" s="125"/>
      <c r="T10" s="125"/>
      <c r="U10" s="125"/>
      <c r="V10" s="125"/>
    </row>
    <row r="11" spans="2:22" s="133" customFormat="1" x14ac:dyDescent="0.2">
      <c r="B11" s="137"/>
      <c r="C11" s="138"/>
      <c r="D11" s="138"/>
      <c r="E11" s="139"/>
      <c r="F11" s="140"/>
      <c r="G11" s="140">
        <f>IF(OR(РегМесяц=1,РегМесяц=3,РегМесяц=5,РегМесяц=7,РегМесяц=8,РегМесяц=10,РегМесяц=12),31,(IF(РегМесяц=2,28,30)))</f>
        <v>31</v>
      </c>
      <c r="H11" s="138"/>
      <c r="I11" s="125"/>
      <c r="J11" s="125"/>
      <c r="K11" s="125"/>
      <c r="L11" s="125"/>
      <c r="M11" s="125"/>
      <c r="N11" s="125"/>
      <c r="O11" s="125"/>
      <c r="P11" s="125"/>
      <c r="Q11" s="125"/>
      <c r="R11" s="125"/>
      <c r="S11" s="125"/>
      <c r="T11" s="125"/>
      <c r="U11" s="125"/>
      <c r="V11" s="125"/>
    </row>
    <row r="12" spans="2:22" s="133" customFormat="1" x14ac:dyDescent="0.2">
      <c r="B12" s="267" t="str">
        <f>IF(OR(G21&lt;0,G22&lt;0,G23&lt;0),"Вы переплатили взносы! Обратитесь в ПФР с заявлением!","")</f>
        <v/>
      </c>
      <c r="E12" s="141"/>
      <c r="F12" s="138"/>
      <c r="G12" s="138"/>
      <c r="H12" s="142"/>
      <c r="I12" s="125"/>
      <c r="J12" s="125"/>
      <c r="K12" s="125"/>
      <c r="L12" s="125"/>
      <c r="M12" s="125"/>
      <c r="N12" s="125"/>
      <c r="O12" s="125"/>
      <c r="P12" s="125"/>
      <c r="Q12" s="125"/>
      <c r="R12" s="125"/>
      <c r="S12" s="125"/>
      <c r="T12" s="125"/>
      <c r="U12" s="125"/>
      <c r="V12" s="125"/>
    </row>
    <row r="13" spans="2:22" s="133" customFormat="1" x14ac:dyDescent="0.2">
      <c r="I13" s="125"/>
      <c r="J13" s="125"/>
      <c r="K13" s="125"/>
      <c r="L13" s="125"/>
      <c r="M13" s="125"/>
      <c r="N13" s="125"/>
      <c r="O13" s="125"/>
      <c r="P13" s="125"/>
      <c r="Q13" s="125"/>
      <c r="R13" s="125"/>
      <c r="S13" s="125"/>
      <c r="T13" s="125"/>
      <c r="U13" s="125"/>
      <c r="V13" s="125"/>
    </row>
    <row r="14" spans="2:22" x14ac:dyDescent="0.2">
      <c r="B14" s="143" t="s">
        <v>197</v>
      </c>
      <c r="C14" s="144" t="s">
        <v>178</v>
      </c>
      <c r="D14" s="144" t="s">
        <v>116</v>
      </c>
      <c r="E14" s="144" t="s">
        <v>246</v>
      </c>
      <c r="F14" s="144" t="s">
        <v>311</v>
      </c>
      <c r="H14" s="145" t="s">
        <v>256</v>
      </c>
      <c r="I14" s="125"/>
      <c r="J14" s="125"/>
      <c r="K14" s="125"/>
      <c r="L14" s="125"/>
      <c r="M14" s="125"/>
      <c r="N14" s="125"/>
      <c r="O14" s="125"/>
      <c r="P14" s="125"/>
      <c r="Q14" s="125"/>
      <c r="R14" s="125"/>
      <c r="S14" s="125"/>
      <c r="T14" s="125"/>
      <c r="U14" s="125"/>
      <c r="V14" s="125"/>
    </row>
    <row r="15" spans="2:22" x14ac:dyDescent="0.2">
      <c r="B15" s="127" t="s">
        <v>194</v>
      </c>
      <c r="C15" s="146">
        <f>IF(OR(РегГод&lt;2013,AND(РегГод=2013,РегМесяц&gt;=1,РегМесяц&lt;=3)),H7,0)</f>
        <v>24984</v>
      </c>
      <c r="D15" s="146">
        <f>IF(OR(РегГод&lt;2013,AND(РегГод=2013,РегМесяц&gt;=1,РегМесяц&lt;=6)),H7,0)</f>
        <v>24984</v>
      </c>
      <c r="E15" s="146">
        <f>IF(OR(РегГод&lt;2013,AND(РегГод=2013,РегМесяц&gt;=1,РегМесяц&lt;=9)),H7,0)</f>
        <v>24984</v>
      </c>
      <c r="F15" s="146">
        <f>IF(OR(РегГод&lt;2013,AND(РегГод=2013,РегМесяц&gt;=1,РегМесяц&lt;=12)),H7,0)</f>
        <v>24984</v>
      </c>
      <c r="G15" s="146"/>
      <c r="H15" s="146">
        <f>H7</f>
        <v>24984</v>
      </c>
      <c r="I15" s="125"/>
      <c r="J15" s="125"/>
      <c r="K15" s="125"/>
      <c r="L15" s="125"/>
      <c r="M15" s="125"/>
      <c r="N15" s="125"/>
      <c r="O15" s="125"/>
      <c r="P15" s="125"/>
      <c r="Q15" s="125"/>
      <c r="R15" s="125"/>
      <c r="S15" s="125"/>
      <c r="T15" s="125"/>
      <c r="U15" s="125"/>
      <c r="V15" s="125"/>
    </row>
    <row r="16" spans="2:22" x14ac:dyDescent="0.2">
      <c r="B16" s="127" t="s">
        <v>195</v>
      </c>
      <c r="C16" s="146">
        <f>IF(OR(РегГод&lt;2013,AND(РегГод=2013,РегМесяц&gt;=1,РегМесяц&lt;=3)),H8,0)</f>
        <v>7495.2</v>
      </c>
      <c r="D16" s="146">
        <f>IF(OR(РегГод&lt;2013,AND(РегГод=2013,РегМесяц&gt;=1,РегМесяц&lt;=6)),H8,0)</f>
        <v>7495.2</v>
      </c>
      <c r="E16" s="146">
        <f>IF(OR(РегГод&lt;2013,AND(РегГод=2013,РегМесяц&gt;=1,РегМесяц&lt;=9)),H8,0)</f>
        <v>7495.2</v>
      </c>
      <c r="F16" s="146">
        <f>IF(OR(РегГод&lt;2013,AND(РегГод=2013,РегМесяц&gt;=1,РегМесяц&lt;=12)),H8,0)</f>
        <v>7495.2</v>
      </c>
      <c r="G16" s="146"/>
      <c r="H16" s="146">
        <f>H8</f>
        <v>7495.2</v>
      </c>
      <c r="I16" s="125"/>
      <c r="J16" s="125"/>
      <c r="K16" s="125"/>
      <c r="L16" s="125"/>
      <c r="M16" s="125"/>
      <c r="N16" s="125"/>
      <c r="O16" s="125"/>
      <c r="P16" s="125"/>
      <c r="Q16" s="125"/>
      <c r="R16" s="125"/>
      <c r="S16" s="125"/>
      <c r="T16" s="125"/>
      <c r="U16" s="125"/>
      <c r="V16" s="125"/>
    </row>
    <row r="17" spans="2:22" x14ac:dyDescent="0.2">
      <c r="B17" s="127" t="s">
        <v>167</v>
      </c>
      <c r="C17" s="146">
        <f>IF(OR(РегГод&lt;2013,AND(РегГод=2013,РегМесяц&gt;=1,РегМесяц&lt;=3)),H9,0)</f>
        <v>3185.46</v>
      </c>
      <c r="D17" s="146">
        <f>IF(OR(РегГод&lt;2013,AND(РегГод=2013,РегМесяц&gt;=1,РегМесяц&lt;=6)),H9,0)</f>
        <v>3185.46</v>
      </c>
      <c r="E17" s="146">
        <f>IF(OR(РегГод&lt;2013,AND(РегГод=2013,РегМесяц&gt;=1,РегМесяц&lt;=9)),H9,0)</f>
        <v>3185.46</v>
      </c>
      <c r="F17" s="146">
        <f>IF(OR(РегГод&lt;2013,AND(РегГод=2013,РегМесяц&gt;=1,РегМесяц&lt;=12)),H9,0)</f>
        <v>3185.46</v>
      </c>
      <c r="G17" s="146"/>
      <c r="H17" s="146">
        <f>H9</f>
        <v>3185.46</v>
      </c>
      <c r="I17" s="125"/>
      <c r="J17" s="125"/>
      <c r="K17" s="125"/>
      <c r="L17" s="125"/>
      <c r="M17" s="125"/>
      <c r="N17" s="125"/>
      <c r="O17" s="125"/>
      <c r="P17" s="125"/>
      <c r="Q17" s="125"/>
      <c r="R17" s="125"/>
      <c r="S17" s="125"/>
      <c r="T17" s="125"/>
      <c r="U17" s="125"/>
      <c r="V17" s="125"/>
    </row>
    <row r="18" spans="2:22" x14ac:dyDescent="0.2">
      <c r="C18" s="146">
        <f>SUM(C15:C17)</f>
        <v>35664.660000000003</v>
      </c>
      <c r="D18" s="146">
        <f>SUM(D15:D17)</f>
        <v>35664.660000000003</v>
      </c>
      <c r="E18" s="146">
        <f>SUM(E15:E17)</f>
        <v>35664.660000000003</v>
      </c>
      <c r="F18" s="146">
        <f>SUM(F15:F17)</f>
        <v>35664.660000000003</v>
      </c>
      <c r="H18" s="146">
        <f>SUM(H15:H17)</f>
        <v>35664.660000000003</v>
      </c>
      <c r="I18" s="125"/>
      <c r="J18" s="125"/>
      <c r="K18" s="125"/>
      <c r="L18" s="125"/>
      <c r="M18" s="125"/>
      <c r="N18" s="125"/>
      <c r="O18" s="125"/>
      <c r="P18" s="125"/>
      <c r="Q18" s="125"/>
      <c r="R18" s="125"/>
      <c r="S18" s="125"/>
      <c r="T18" s="125"/>
      <c r="U18" s="125"/>
      <c r="V18" s="125"/>
    </row>
    <row r="19" spans="2:22" x14ac:dyDescent="0.2">
      <c r="C19" s="146">
        <f>C18-C25</f>
        <v>35664.660000000003</v>
      </c>
      <c r="D19" s="146">
        <f>D18-D25</f>
        <v>35664.660000000003</v>
      </c>
      <c r="E19" s="146">
        <f>E18-E25</f>
        <v>35664.660000000003</v>
      </c>
      <c r="F19" s="146">
        <f>F18-F25</f>
        <v>35664.660000000003</v>
      </c>
      <c r="H19" s="146"/>
      <c r="I19" s="125"/>
      <c r="J19" s="125"/>
      <c r="K19" s="125"/>
      <c r="L19" s="125"/>
      <c r="M19" s="125"/>
      <c r="N19" s="125"/>
      <c r="O19" s="125"/>
      <c r="P19" s="125"/>
      <c r="Q19" s="125"/>
      <c r="R19" s="125"/>
      <c r="S19" s="125"/>
      <c r="T19" s="125"/>
      <c r="U19" s="125"/>
      <c r="V19" s="125"/>
    </row>
    <row r="20" spans="2:22" x14ac:dyDescent="0.2">
      <c r="B20" s="143" t="s">
        <v>198</v>
      </c>
      <c r="G20" s="257" t="s">
        <v>386</v>
      </c>
      <c r="I20" s="125"/>
      <c r="J20" s="125"/>
      <c r="K20" s="125"/>
      <c r="L20" s="125"/>
      <c r="M20" s="125"/>
      <c r="N20" s="125"/>
      <c r="O20" s="125"/>
      <c r="P20" s="125"/>
      <c r="Q20" s="125"/>
      <c r="R20" s="125"/>
      <c r="S20" s="125"/>
      <c r="T20" s="125"/>
      <c r="U20" s="125"/>
      <c r="V20" s="125"/>
    </row>
    <row r="21" spans="2:22" x14ac:dyDescent="0.2">
      <c r="B21" s="127" t="s">
        <v>194</v>
      </c>
      <c r="C21" s="127">
        <f>'Расчет налога и взносов'!E31</f>
        <v>0</v>
      </c>
      <c r="D21" s="127">
        <f>'Расчет налога и взносов'!E32</f>
        <v>0</v>
      </c>
      <c r="E21" s="127">
        <f>'Расчет налога и взносов'!E33</f>
        <v>0</v>
      </c>
      <c r="F21" s="127">
        <f>'Расчет налога и взносов'!E34</f>
        <v>0</v>
      </c>
      <c r="G21" s="260">
        <f>H15-H21</f>
        <v>24984</v>
      </c>
      <c r="H21" s="146">
        <f>SUM(C21:F21)</f>
        <v>0</v>
      </c>
      <c r="I21" s="125"/>
      <c r="J21" s="125"/>
      <c r="K21" s="125"/>
      <c r="L21" s="125"/>
      <c r="M21" s="125"/>
      <c r="N21" s="125"/>
      <c r="O21" s="125"/>
      <c r="P21" s="125"/>
      <c r="Q21" s="125"/>
      <c r="R21" s="125"/>
      <c r="S21" s="125"/>
      <c r="T21" s="125"/>
      <c r="U21" s="125"/>
      <c r="V21" s="125"/>
    </row>
    <row r="22" spans="2:22" x14ac:dyDescent="0.2">
      <c r="B22" s="127" t="s">
        <v>195</v>
      </c>
      <c r="C22" s="127">
        <f>'Расчет налога и взносов'!F31</f>
        <v>0</v>
      </c>
      <c r="D22" s="127">
        <f>'Расчет налога и взносов'!F32</f>
        <v>0</v>
      </c>
      <c r="E22" s="127">
        <f>'Расчет налога и взносов'!F33</f>
        <v>0</v>
      </c>
      <c r="F22" s="127">
        <f>'Расчет налога и взносов'!F34</f>
        <v>0</v>
      </c>
      <c r="G22" s="260">
        <f>H16-H22</f>
        <v>7495.2</v>
      </c>
      <c r="H22" s="146">
        <f>SUM(C22:F22)</f>
        <v>0</v>
      </c>
      <c r="I22" s="125"/>
      <c r="J22" s="125"/>
      <c r="K22" s="125"/>
      <c r="L22" s="125"/>
      <c r="M22" s="125"/>
      <c r="N22" s="125"/>
      <c r="O22" s="125"/>
      <c r="P22" s="125"/>
      <c r="Q22" s="125"/>
      <c r="R22" s="125"/>
      <c r="S22" s="125"/>
      <c r="T22" s="125"/>
      <c r="U22" s="125"/>
      <c r="V22" s="125"/>
    </row>
    <row r="23" spans="2:22" x14ac:dyDescent="0.2">
      <c r="B23" s="127" t="s">
        <v>167</v>
      </c>
      <c r="C23" s="127">
        <f>'Расчет налога и взносов'!G31</f>
        <v>0</v>
      </c>
      <c r="D23" s="127">
        <f>'Расчет налога и взносов'!G32</f>
        <v>0</v>
      </c>
      <c r="E23" s="127">
        <f>'Расчет налога и взносов'!G33</f>
        <v>0</v>
      </c>
      <c r="F23" s="127">
        <f>'Расчет налога и взносов'!G34</f>
        <v>0</v>
      </c>
      <c r="G23" s="260">
        <f>H17-H23</f>
        <v>3185.46</v>
      </c>
      <c r="H23" s="146">
        <f>SUM(C23:F23)</f>
        <v>0</v>
      </c>
      <c r="I23" s="125"/>
      <c r="J23" s="125"/>
      <c r="K23" s="125"/>
      <c r="L23" s="125"/>
      <c r="M23" s="125"/>
      <c r="N23" s="125"/>
      <c r="O23" s="125"/>
      <c r="P23" s="125"/>
      <c r="Q23" s="125"/>
      <c r="R23" s="125"/>
      <c r="S23" s="125"/>
      <c r="T23" s="125"/>
      <c r="U23" s="125"/>
      <c r="V23" s="125"/>
    </row>
    <row r="24" spans="2:22" x14ac:dyDescent="0.2">
      <c r="C24" s="146">
        <f>C21+IF(E8&gt;0,C22,0)+C23</f>
        <v>0</v>
      </c>
      <c r="D24" s="146">
        <f>D21+IF(E8&gt;0,D22,0)+D23</f>
        <v>0</v>
      </c>
      <c r="E24" s="146">
        <f>E21+IF(E8&gt;0,E22,0)+E23</f>
        <v>0</v>
      </c>
      <c r="F24" s="146">
        <f>F21+IF(E8&gt;0,F22,0)+F23</f>
        <v>0</v>
      </c>
      <c r="H24" s="146">
        <f>SUM(H21:H23)</f>
        <v>0</v>
      </c>
      <c r="I24" s="125"/>
      <c r="J24" s="125"/>
      <c r="K24" s="125"/>
      <c r="L24" s="125"/>
      <c r="M24" s="125"/>
      <c r="N24" s="125"/>
      <c r="O24" s="125"/>
      <c r="P24" s="125"/>
      <c r="Q24" s="125"/>
      <c r="R24" s="125"/>
      <c r="S24" s="125"/>
      <c r="T24" s="125"/>
      <c r="U24" s="125"/>
      <c r="V24" s="125"/>
    </row>
    <row r="25" spans="2:22" x14ac:dyDescent="0.2">
      <c r="C25" s="146">
        <f>C24</f>
        <v>0</v>
      </c>
      <c r="D25" s="146">
        <f>C25+D24</f>
        <v>0</v>
      </c>
      <c r="E25" s="146">
        <f>D25+E24</f>
        <v>0</v>
      </c>
      <c r="F25" s="146">
        <f>E25+F24</f>
        <v>0</v>
      </c>
      <c r="I25" s="125"/>
      <c r="J25" s="125"/>
      <c r="K25" s="125"/>
      <c r="L25" s="125"/>
      <c r="M25" s="125"/>
      <c r="N25" s="125"/>
      <c r="O25" s="125"/>
      <c r="P25" s="125"/>
      <c r="Q25" s="125"/>
      <c r="R25" s="125"/>
      <c r="S25" s="125"/>
      <c r="T25" s="125"/>
      <c r="U25" s="125"/>
      <c r="V25" s="125"/>
    </row>
    <row r="27" spans="2:22" ht="15" x14ac:dyDescent="0.2">
      <c r="E27" s="384" t="s">
        <v>314</v>
      </c>
      <c r="F27" s="385"/>
      <c r="G27" s="385"/>
      <c r="H27" s="385"/>
      <c r="I27" s="385"/>
      <c r="J27" s="385"/>
      <c r="K27" s="385"/>
      <c r="L27" s="385"/>
      <c r="M27" s="385"/>
      <c r="N27" s="385"/>
      <c r="O27" s="385"/>
      <c r="P27" s="385"/>
      <c r="Q27" s="385"/>
      <c r="R27" s="386"/>
    </row>
    <row r="29" spans="2:22" ht="15" customHeight="1" x14ac:dyDescent="0.2">
      <c r="E29" s="147" t="s">
        <v>397</v>
      </c>
      <c r="F29" s="148"/>
      <c r="G29" s="148"/>
      <c r="H29" s="148"/>
      <c r="I29" s="148"/>
      <c r="J29" s="148"/>
      <c r="K29" s="148"/>
      <c r="L29" s="148"/>
      <c r="M29" s="148"/>
      <c r="N29" s="148"/>
      <c r="O29" s="148"/>
      <c r="P29" s="148"/>
      <c r="Q29" s="148"/>
      <c r="R29" s="149"/>
    </row>
    <row r="30" spans="2:22" x14ac:dyDescent="0.2">
      <c r="E30" s="387" t="s">
        <v>398</v>
      </c>
      <c r="F30" s="388"/>
      <c r="G30" s="388"/>
      <c r="H30" s="388"/>
      <c r="I30" s="388"/>
      <c r="J30" s="388"/>
      <c r="K30" s="388"/>
      <c r="L30" s="388"/>
      <c r="M30" s="388"/>
      <c r="N30" s="388"/>
      <c r="O30" s="388"/>
      <c r="P30" s="388"/>
      <c r="Q30" s="388"/>
      <c r="R30" s="389"/>
    </row>
    <row r="31" spans="2:22" x14ac:dyDescent="0.2">
      <c r="E31" s="387"/>
      <c r="F31" s="388"/>
      <c r="G31" s="388"/>
      <c r="H31" s="388"/>
      <c r="I31" s="388"/>
      <c r="J31" s="388"/>
      <c r="K31" s="388"/>
      <c r="L31" s="388"/>
      <c r="M31" s="388"/>
      <c r="N31" s="388"/>
      <c r="O31" s="388"/>
      <c r="P31" s="388"/>
      <c r="Q31" s="388"/>
      <c r="R31" s="389"/>
    </row>
    <row r="32" spans="2:22" ht="10.5" customHeight="1" x14ac:dyDescent="0.2">
      <c r="E32" s="387"/>
      <c r="F32" s="388"/>
      <c r="G32" s="388"/>
      <c r="H32" s="388"/>
      <c r="I32" s="388"/>
      <c r="J32" s="388"/>
      <c r="K32" s="388"/>
      <c r="L32" s="388"/>
      <c r="M32" s="388"/>
      <c r="N32" s="388"/>
      <c r="O32" s="388"/>
      <c r="P32" s="388"/>
      <c r="Q32" s="388"/>
      <c r="R32" s="389"/>
    </row>
    <row r="33" spans="5:18" ht="4.5" customHeight="1" x14ac:dyDescent="0.2">
      <c r="E33" s="387"/>
      <c r="F33" s="388"/>
      <c r="G33" s="388"/>
      <c r="H33" s="388"/>
      <c r="I33" s="388"/>
      <c r="J33" s="388"/>
      <c r="K33" s="388"/>
      <c r="L33" s="388"/>
      <c r="M33" s="388"/>
      <c r="N33" s="388"/>
      <c r="O33" s="388"/>
      <c r="P33" s="388"/>
      <c r="Q33" s="388"/>
      <c r="R33" s="389"/>
    </row>
    <row r="34" spans="5:18" ht="4.5" customHeight="1" x14ac:dyDescent="0.2">
      <c r="E34" s="387"/>
      <c r="F34" s="388"/>
      <c r="G34" s="388"/>
      <c r="H34" s="388"/>
      <c r="I34" s="388"/>
      <c r="J34" s="388"/>
      <c r="K34" s="388"/>
      <c r="L34" s="388"/>
      <c r="M34" s="388"/>
      <c r="N34" s="388"/>
      <c r="O34" s="388"/>
      <c r="P34" s="388"/>
      <c r="Q34" s="388"/>
      <c r="R34" s="389"/>
    </row>
    <row r="35" spans="5:18" ht="24.75" customHeight="1" x14ac:dyDescent="0.2">
      <c r="E35" s="378" t="s">
        <v>402</v>
      </c>
      <c r="F35" s="379"/>
      <c r="G35" s="379"/>
      <c r="H35" s="379"/>
      <c r="I35" s="379"/>
      <c r="J35" s="379"/>
      <c r="K35" s="379"/>
      <c r="L35" s="379"/>
      <c r="M35" s="379"/>
      <c r="N35" s="379"/>
      <c r="O35" s="379"/>
      <c r="P35" s="379"/>
      <c r="Q35" s="379"/>
      <c r="R35" s="380"/>
    </row>
    <row r="36" spans="5:18" x14ac:dyDescent="0.2">
      <c r="E36" s="381"/>
      <c r="F36" s="382"/>
      <c r="G36" s="382"/>
      <c r="H36" s="382"/>
      <c r="I36" s="382"/>
      <c r="J36" s="382"/>
      <c r="K36" s="382"/>
      <c r="L36" s="382"/>
      <c r="M36" s="382"/>
      <c r="N36" s="382"/>
      <c r="O36" s="382"/>
      <c r="P36" s="382"/>
      <c r="Q36" s="382"/>
      <c r="R36" s="383"/>
    </row>
    <row r="37" spans="5:18" ht="12.75" customHeight="1" x14ac:dyDescent="0.2"/>
    <row r="38" spans="5:18" ht="14.25" customHeight="1" x14ac:dyDescent="0.2">
      <c r="E38" s="147" t="s">
        <v>399</v>
      </c>
      <c r="F38" s="148"/>
      <c r="G38" s="148"/>
      <c r="H38" s="148"/>
      <c r="I38" s="148"/>
      <c r="J38" s="148"/>
      <c r="K38" s="148"/>
      <c r="L38" s="148"/>
      <c r="M38" s="148"/>
      <c r="N38" s="148"/>
      <c r="O38" s="148"/>
      <c r="P38" s="148"/>
      <c r="Q38" s="148"/>
      <c r="R38" s="149"/>
    </row>
    <row r="39" spans="5:18" ht="20.25" customHeight="1" x14ac:dyDescent="0.2">
      <c r="E39" s="390" t="s">
        <v>400</v>
      </c>
      <c r="F39" s="391"/>
      <c r="G39" s="391"/>
      <c r="H39" s="391"/>
      <c r="I39" s="391"/>
      <c r="J39" s="391"/>
      <c r="K39" s="391"/>
      <c r="L39" s="391"/>
      <c r="M39" s="391"/>
      <c r="N39" s="391"/>
      <c r="O39" s="391"/>
      <c r="P39" s="391"/>
      <c r="Q39" s="391"/>
      <c r="R39" s="392"/>
    </row>
    <row r="40" spans="5:18" ht="25.5" customHeight="1" x14ac:dyDescent="0.2">
      <c r="E40" s="393"/>
      <c r="F40" s="391"/>
      <c r="G40" s="391"/>
      <c r="H40" s="391"/>
      <c r="I40" s="391"/>
      <c r="J40" s="391"/>
      <c r="K40" s="391"/>
      <c r="L40" s="391"/>
      <c r="M40" s="391"/>
      <c r="N40" s="391"/>
      <c r="O40" s="391"/>
      <c r="P40" s="391"/>
      <c r="Q40" s="391"/>
      <c r="R40" s="392"/>
    </row>
    <row r="41" spans="5:18" ht="18" customHeight="1" x14ac:dyDescent="0.2">
      <c r="E41" s="378" t="s">
        <v>401</v>
      </c>
      <c r="F41" s="379"/>
      <c r="G41" s="379"/>
      <c r="H41" s="379"/>
      <c r="I41" s="379"/>
      <c r="J41" s="379"/>
      <c r="K41" s="379"/>
      <c r="L41" s="379"/>
      <c r="M41" s="379"/>
      <c r="N41" s="379"/>
      <c r="O41" s="379"/>
      <c r="P41" s="379"/>
      <c r="Q41" s="379"/>
      <c r="R41" s="380"/>
    </row>
    <row r="42" spans="5:18" ht="9.75" customHeight="1" x14ac:dyDescent="0.2">
      <c r="E42" s="381"/>
      <c r="F42" s="382"/>
      <c r="G42" s="382"/>
      <c r="H42" s="382"/>
      <c r="I42" s="382"/>
      <c r="J42" s="382"/>
      <c r="K42" s="382"/>
      <c r="L42" s="382"/>
      <c r="M42" s="382"/>
      <c r="N42" s="382"/>
      <c r="O42" s="382"/>
      <c r="P42" s="382"/>
      <c r="Q42" s="382"/>
      <c r="R42" s="383"/>
    </row>
    <row r="43" spans="5:18" ht="21" customHeight="1" x14ac:dyDescent="0.2"/>
  </sheetData>
  <sheetProtection password="9545" sheet="1" objects="1" scenarios="1" selectLockedCells="1" selectUnlockedCells="1"/>
  <customSheetViews>
    <customSheetView guid="{6FC1B69A-BC8B-4604-944B-6372D0B618C1}" showGridLines="0" showRuler="0">
      <selection activeCell="J2" sqref="J2"/>
      <pageMargins left="0.75" right="0.75" top="1" bottom="1" header="0.5" footer="0.5"/>
      <pageSetup paperSize="9" orientation="portrait" verticalDpi="0" r:id="rId1"/>
      <headerFooter alignWithMargins="0"/>
    </customSheetView>
    <customSheetView guid="{6E2ACC73-2521-441F-B10D-4DAD28BFFDFA}" showGridLines="0">
      <selection activeCell="J2" sqref="J2"/>
      <pageMargins left="0.75" right="0.75" top="1" bottom="1" header="0.5" footer="0.5"/>
      <pageSetup paperSize="9" orientation="portrait" verticalDpi="0" r:id="rId2"/>
      <headerFooter alignWithMargins="0"/>
    </customSheetView>
  </customSheetViews>
  <mergeCells count="14">
    <mergeCell ref="E41:R42"/>
    <mergeCell ref="E27:R27"/>
    <mergeCell ref="E30:R34"/>
    <mergeCell ref="E35:R36"/>
    <mergeCell ref="E39:R40"/>
    <mergeCell ref="B2:H2"/>
    <mergeCell ref="O2:Q2"/>
    <mergeCell ref="B10:G10"/>
    <mergeCell ref="C7:C8"/>
    <mergeCell ref="F7:F9"/>
    <mergeCell ref="G7:G9"/>
    <mergeCell ref="B7:B9"/>
    <mergeCell ref="C9:D9"/>
    <mergeCell ref="C6:D6"/>
  </mergeCells>
  <phoneticPr fontId="7" type="noConversion"/>
  <pageMargins left="0.75" right="0.75" top="1" bottom="1" header="0.5" footer="0.5"/>
  <pageSetup paperSize="9" orientation="portrait" verticalDpi="0"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DD45"/>
  <sheetViews>
    <sheetView showGridLines="0" showRowColHeaders="0" zoomScaleNormal="100" zoomScaleSheetLayoutView="100" workbookViewId="0">
      <selection activeCell="A7" sqref="A7:DD7"/>
    </sheetView>
  </sheetViews>
  <sheetFormatPr defaultColWidth="0.85546875" defaultRowHeight="12.75" x14ac:dyDescent="0.2"/>
  <cols>
    <col min="1" max="16384" width="0.85546875" style="151"/>
  </cols>
  <sheetData>
    <row r="1" spans="1:108" s="150" customFormat="1" ht="11.45" customHeight="1" x14ac:dyDescent="0.2">
      <c r="BW1" s="421" t="s">
        <v>393</v>
      </c>
      <c r="BX1" s="422"/>
      <c r="BY1" s="422"/>
      <c r="BZ1" s="422"/>
      <c r="CA1" s="422"/>
      <c r="CB1" s="422"/>
      <c r="CC1" s="422"/>
      <c r="CD1" s="422"/>
      <c r="CE1" s="422"/>
      <c r="CF1" s="422"/>
      <c r="CG1" s="422"/>
      <c r="CH1" s="422"/>
      <c r="CI1" s="422"/>
      <c r="CJ1" s="422"/>
      <c r="CK1" s="422"/>
      <c r="CL1" s="422"/>
      <c r="CM1" s="422"/>
      <c r="CN1" s="422"/>
      <c r="CO1" s="422"/>
      <c r="CP1" s="422"/>
      <c r="CQ1" s="422"/>
      <c r="CR1" s="422"/>
      <c r="CS1" s="422"/>
      <c r="CT1" s="422"/>
      <c r="CU1" s="422"/>
      <c r="CV1" s="422"/>
      <c r="CW1" s="422"/>
      <c r="CX1" s="422"/>
      <c r="CY1" s="422"/>
      <c r="CZ1" s="422"/>
      <c r="DA1" s="422"/>
      <c r="DB1" s="422"/>
      <c r="DC1" s="422"/>
      <c r="DD1" s="422"/>
    </row>
    <row r="2" spans="1:108" s="150" customFormat="1" ht="11.45" customHeight="1" x14ac:dyDescent="0.2">
      <c r="BW2" s="422"/>
      <c r="BX2" s="422"/>
      <c r="BY2" s="422"/>
      <c r="BZ2" s="422"/>
      <c r="CA2" s="422"/>
      <c r="CB2" s="422"/>
      <c r="CC2" s="422"/>
      <c r="CD2" s="422"/>
      <c r="CE2" s="422"/>
      <c r="CF2" s="422"/>
      <c r="CG2" s="422"/>
      <c r="CH2" s="422"/>
      <c r="CI2" s="422"/>
      <c r="CJ2" s="422"/>
      <c r="CK2" s="422"/>
      <c r="CL2" s="422"/>
      <c r="CM2" s="422"/>
      <c r="CN2" s="422"/>
      <c r="CO2" s="422"/>
      <c r="CP2" s="422"/>
      <c r="CQ2" s="422"/>
      <c r="CR2" s="422"/>
      <c r="CS2" s="422"/>
      <c r="CT2" s="422"/>
      <c r="CU2" s="422"/>
      <c r="CV2" s="422"/>
      <c r="CW2" s="422"/>
      <c r="CX2" s="422"/>
      <c r="CY2" s="422"/>
      <c r="CZ2" s="422"/>
      <c r="DA2" s="422"/>
      <c r="DB2" s="422"/>
      <c r="DC2" s="422"/>
      <c r="DD2" s="422"/>
    </row>
    <row r="3" spans="1:108" s="150" customFormat="1" ht="11.45" customHeight="1" x14ac:dyDescent="0.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2"/>
      <c r="CW3" s="422"/>
      <c r="CX3" s="422"/>
      <c r="CY3" s="422"/>
      <c r="CZ3" s="422"/>
      <c r="DA3" s="422"/>
      <c r="DB3" s="422"/>
      <c r="DC3" s="422"/>
      <c r="DD3" s="422"/>
    </row>
    <row r="4" spans="1:108" s="150" customFormat="1" ht="13.5" customHeight="1" x14ac:dyDescent="0.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row>
    <row r="7" spans="1:108" ht="13.5" customHeight="1" x14ac:dyDescent="0.2">
      <c r="A7" s="420" t="s">
        <v>0</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row>
    <row r="8" spans="1:108" ht="13.5" customHeight="1" x14ac:dyDescent="0.2">
      <c r="A8" s="420" t="s">
        <v>53</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row>
    <row r="9" spans="1:108" ht="13.5" customHeight="1" x14ac:dyDescent="0.2">
      <c r="A9" s="420" t="s">
        <v>54</v>
      </c>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row>
    <row r="10" spans="1:108" s="150" customFormat="1" ht="12" x14ac:dyDescent="0.2"/>
    <row r="11" spans="1:108" s="150" customFormat="1" ht="12" x14ac:dyDescent="0.2">
      <c r="CP11" s="425" t="s">
        <v>1</v>
      </c>
      <c r="CQ11" s="426"/>
      <c r="CR11" s="426"/>
      <c r="CS11" s="426"/>
      <c r="CT11" s="426"/>
      <c r="CU11" s="426"/>
      <c r="CV11" s="426"/>
      <c r="CW11" s="426"/>
      <c r="CX11" s="426"/>
      <c r="CY11" s="426"/>
      <c r="CZ11" s="426"/>
      <c r="DA11" s="426"/>
      <c r="DB11" s="426"/>
      <c r="DC11" s="426"/>
      <c r="DD11" s="427"/>
    </row>
    <row r="12" spans="1:108" s="150" customFormat="1" ht="12" x14ac:dyDescent="0.2">
      <c r="CN12" s="152" t="s">
        <v>2</v>
      </c>
      <c r="CP12" s="428"/>
      <c r="CQ12" s="429"/>
      <c r="CR12" s="429"/>
      <c r="CS12" s="429"/>
      <c r="CT12" s="429"/>
      <c r="CU12" s="429"/>
      <c r="CV12" s="429"/>
      <c r="CW12" s="429"/>
      <c r="CX12" s="429"/>
      <c r="CY12" s="429"/>
      <c r="CZ12" s="429"/>
      <c r="DA12" s="429"/>
      <c r="DB12" s="429"/>
      <c r="DC12" s="429"/>
      <c r="DD12" s="430"/>
    </row>
    <row r="13" spans="1:108" s="150" customFormat="1" ht="12" x14ac:dyDescent="0.2">
      <c r="O13" s="152" t="s">
        <v>394</v>
      </c>
      <c r="P13" s="424"/>
      <c r="Q13" s="424"/>
      <c r="R13" s="424"/>
      <c r="CN13" s="152" t="s">
        <v>3</v>
      </c>
      <c r="CP13" s="428"/>
      <c r="CQ13" s="429"/>
      <c r="CR13" s="429"/>
      <c r="CS13" s="429"/>
      <c r="CT13" s="430"/>
      <c r="CU13" s="428"/>
      <c r="CV13" s="429"/>
      <c r="CW13" s="429"/>
      <c r="CX13" s="429"/>
      <c r="CY13" s="430"/>
      <c r="CZ13" s="428"/>
      <c r="DA13" s="429"/>
      <c r="DB13" s="429"/>
      <c r="DC13" s="429"/>
      <c r="DD13" s="430"/>
    </row>
    <row r="14" spans="1:108" s="150" customFormat="1" ht="12" x14ac:dyDescent="0.2">
      <c r="CP14" s="396"/>
      <c r="CQ14" s="397"/>
      <c r="CR14" s="397"/>
      <c r="CS14" s="397"/>
      <c r="CT14" s="397"/>
      <c r="CU14" s="397"/>
      <c r="CV14" s="397"/>
      <c r="CW14" s="397"/>
      <c r="CX14" s="397"/>
      <c r="CY14" s="397"/>
      <c r="CZ14" s="397"/>
      <c r="DA14" s="397"/>
      <c r="DB14" s="397"/>
      <c r="DC14" s="397"/>
      <c r="DD14" s="398"/>
    </row>
    <row r="15" spans="1:108" s="150" customFormat="1" ht="12" x14ac:dyDescent="0.2">
      <c r="A15" s="150" t="s">
        <v>55</v>
      </c>
      <c r="CP15" s="399"/>
      <c r="CQ15" s="400"/>
      <c r="CR15" s="400"/>
      <c r="CS15" s="400"/>
      <c r="CT15" s="400"/>
      <c r="CU15" s="400"/>
      <c r="CV15" s="400"/>
      <c r="CW15" s="400"/>
      <c r="CX15" s="400"/>
      <c r="CY15" s="400"/>
      <c r="CZ15" s="400"/>
      <c r="DA15" s="400"/>
      <c r="DB15" s="400"/>
      <c r="DC15" s="400"/>
      <c r="DD15" s="401"/>
    </row>
    <row r="16" spans="1:108" s="150" customFormat="1" ht="12" x14ac:dyDescent="0.2">
      <c r="A16" s="150" t="s">
        <v>56</v>
      </c>
      <c r="CP16" s="399"/>
      <c r="CQ16" s="400"/>
      <c r="CR16" s="400"/>
      <c r="CS16" s="400"/>
      <c r="CT16" s="400"/>
      <c r="CU16" s="400"/>
      <c r="CV16" s="400"/>
      <c r="CW16" s="400"/>
      <c r="CX16" s="400"/>
      <c r="CY16" s="400"/>
      <c r="CZ16" s="400"/>
      <c r="DA16" s="400"/>
      <c r="DB16" s="400"/>
      <c r="DC16" s="400"/>
      <c r="DD16" s="401"/>
    </row>
    <row r="17" spans="1:108" s="150" customFormat="1" x14ac:dyDescent="0.2">
      <c r="A17" s="150" t="s">
        <v>57</v>
      </c>
      <c r="T17" s="153"/>
      <c r="U17" s="153"/>
      <c r="V17" s="153"/>
      <c r="W17" s="153"/>
      <c r="X17" s="153"/>
      <c r="Y17" s="153"/>
      <c r="Z17" s="153"/>
      <c r="AA17" s="153"/>
      <c r="AB17" s="153"/>
      <c r="AC17" s="153"/>
      <c r="AD17" s="153"/>
      <c r="AE17" s="153"/>
      <c r="AF17" s="153"/>
      <c r="AG17" s="153"/>
      <c r="AH17" s="153"/>
      <c r="AI17" s="423" t="str">
        <f>'Карточка ИП'!AU5</f>
        <v>Воробьянинов Ипполит Матвеевич</v>
      </c>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154"/>
      <c r="CE17" s="154"/>
      <c r="CF17" s="154"/>
      <c r="CG17" s="154"/>
      <c r="CH17" s="154"/>
      <c r="CI17" s="154"/>
      <c r="CJ17" s="154"/>
      <c r="CK17" s="154"/>
      <c r="CL17" s="154"/>
      <c r="CM17" s="154"/>
      <c r="CP17" s="399"/>
      <c r="CQ17" s="400"/>
      <c r="CR17" s="400"/>
      <c r="CS17" s="400"/>
      <c r="CT17" s="400"/>
      <c r="CU17" s="400"/>
      <c r="CV17" s="400"/>
      <c r="CW17" s="400"/>
      <c r="CX17" s="400"/>
      <c r="CY17" s="400"/>
      <c r="CZ17" s="400"/>
      <c r="DA17" s="400"/>
      <c r="DB17" s="400"/>
      <c r="DC17" s="400"/>
      <c r="DD17" s="401"/>
    </row>
    <row r="18" spans="1:108" s="150" customFormat="1" ht="12" x14ac:dyDescent="0.2">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4"/>
      <c r="CE18" s="154"/>
      <c r="CF18" s="154"/>
      <c r="CG18" s="154"/>
      <c r="CH18" s="154"/>
      <c r="CI18" s="154"/>
      <c r="CJ18" s="154"/>
      <c r="CK18" s="154"/>
      <c r="CL18" s="154"/>
      <c r="CM18" s="154"/>
      <c r="CN18" s="152" t="s">
        <v>5</v>
      </c>
      <c r="CP18" s="399"/>
      <c r="CQ18" s="400"/>
      <c r="CR18" s="400"/>
      <c r="CS18" s="400"/>
      <c r="CT18" s="400"/>
      <c r="CU18" s="400"/>
      <c r="CV18" s="400"/>
      <c r="CW18" s="400"/>
      <c r="CX18" s="400"/>
      <c r="CY18" s="400"/>
      <c r="CZ18" s="400"/>
      <c r="DA18" s="400"/>
      <c r="DB18" s="400"/>
      <c r="DC18" s="400"/>
      <c r="DD18" s="401"/>
    </row>
    <row r="19" spans="1:108" s="150" customFormat="1" ht="12" x14ac:dyDescent="0.2">
      <c r="A19" s="150" t="s">
        <v>59</v>
      </c>
      <c r="CE19" s="154"/>
      <c r="CF19" s="154"/>
      <c r="CG19" s="154"/>
      <c r="CH19" s="154"/>
      <c r="CI19" s="154"/>
      <c r="CJ19" s="154"/>
      <c r="CK19" s="154"/>
      <c r="CL19" s="154"/>
      <c r="CM19" s="154"/>
      <c r="CP19" s="399"/>
      <c r="CQ19" s="400"/>
      <c r="CR19" s="400"/>
      <c r="CS19" s="400"/>
      <c r="CT19" s="400"/>
      <c r="CU19" s="400"/>
      <c r="CV19" s="400"/>
      <c r="CW19" s="400"/>
      <c r="CX19" s="400"/>
      <c r="CY19" s="400"/>
      <c r="CZ19" s="400"/>
      <c r="DA19" s="400"/>
      <c r="DB19" s="400"/>
      <c r="DC19" s="400"/>
      <c r="DD19" s="401"/>
    </row>
    <row r="20" spans="1:108" s="150" customFormat="1" ht="12" x14ac:dyDescent="0.2">
      <c r="A20" s="150" t="s">
        <v>58</v>
      </c>
      <c r="CP20" s="399"/>
      <c r="CQ20" s="400"/>
      <c r="CR20" s="400"/>
      <c r="CS20" s="400"/>
      <c r="CT20" s="400"/>
      <c r="CU20" s="400"/>
      <c r="CV20" s="400"/>
      <c r="CW20" s="400"/>
      <c r="CX20" s="400"/>
      <c r="CY20" s="400"/>
      <c r="CZ20" s="400"/>
      <c r="DA20" s="400"/>
      <c r="DB20" s="400"/>
      <c r="DC20" s="400"/>
      <c r="DD20" s="401"/>
    </row>
    <row r="21" spans="1:108" s="150" customFormat="1" ht="9.9499999999999993" customHeight="1" x14ac:dyDescent="0.2">
      <c r="CP21" s="399"/>
      <c r="CQ21" s="400"/>
      <c r="CR21" s="400"/>
      <c r="CS21" s="400"/>
      <c r="CT21" s="400"/>
      <c r="CU21" s="400"/>
      <c r="CV21" s="400"/>
      <c r="CW21" s="400"/>
      <c r="CX21" s="400"/>
      <c r="CY21" s="400"/>
      <c r="CZ21" s="400"/>
      <c r="DA21" s="400"/>
      <c r="DB21" s="400"/>
      <c r="DC21" s="400"/>
      <c r="DD21" s="401"/>
    </row>
    <row r="22" spans="1:108" s="150" customFormat="1" ht="12" x14ac:dyDescent="0.2">
      <c r="A22" s="402"/>
      <c r="B22" s="403"/>
      <c r="C22" s="403"/>
      <c r="D22" s="404"/>
      <c r="E22" s="402"/>
      <c r="F22" s="403"/>
      <c r="G22" s="403"/>
      <c r="H22" s="404"/>
      <c r="I22" s="402"/>
      <c r="J22" s="403"/>
      <c r="K22" s="403"/>
      <c r="L22" s="404"/>
      <c r="M22" s="402"/>
      <c r="N22" s="403"/>
      <c r="O22" s="403"/>
      <c r="P22" s="404"/>
      <c r="Q22" s="402"/>
      <c r="R22" s="403"/>
      <c r="S22" s="403"/>
      <c r="T22" s="404"/>
      <c r="U22" s="402"/>
      <c r="V22" s="403"/>
      <c r="W22" s="403"/>
      <c r="X22" s="404"/>
      <c r="Y22" s="402"/>
      <c r="Z22" s="403"/>
      <c r="AA22" s="403"/>
      <c r="AB22" s="404"/>
      <c r="AC22" s="402"/>
      <c r="AD22" s="403"/>
      <c r="AE22" s="403"/>
      <c r="AF22" s="404"/>
      <c r="AG22" s="402"/>
      <c r="AH22" s="403"/>
      <c r="AI22" s="403"/>
      <c r="AJ22" s="404"/>
      <c r="AK22" s="402"/>
      <c r="AL22" s="403"/>
      <c r="AM22" s="403"/>
      <c r="AN22" s="404"/>
      <c r="AO22" s="402"/>
      <c r="AP22" s="403"/>
      <c r="AQ22" s="403"/>
      <c r="AR22" s="404"/>
      <c r="AS22" s="402"/>
      <c r="AT22" s="403"/>
      <c r="AU22" s="403"/>
      <c r="AV22" s="404"/>
      <c r="AW22" s="425" t="s">
        <v>6</v>
      </c>
      <c r="AX22" s="426"/>
      <c r="AY22" s="426"/>
      <c r="AZ22" s="427"/>
      <c r="BA22" s="402"/>
      <c r="BB22" s="403"/>
      <c r="BC22" s="403"/>
      <c r="BD22" s="404"/>
      <c r="BE22" s="402"/>
      <c r="BF22" s="403"/>
      <c r="BG22" s="403"/>
      <c r="BH22" s="404"/>
      <c r="BI22" s="402"/>
      <c r="BJ22" s="403"/>
      <c r="BK22" s="403"/>
      <c r="BL22" s="404"/>
      <c r="BM22" s="402"/>
      <c r="BN22" s="403"/>
      <c r="BO22" s="403"/>
      <c r="BP22" s="404"/>
      <c r="BQ22" s="402"/>
      <c r="BR22" s="403"/>
      <c r="BS22" s="403"/>
      <c r="BT22" s="404"/>
      <c r="BU22" s="402"/>
      <c r="BV22" s="403"/>
      <c r="BW22" s="403"/>
      <c r="BX22" s="404"/>
      <c r="BY22" s="402"/>
      <c r="BZ22" s="403"/>
      <c r="CA22" s="403"/>
      <c r="CB22" s="404"/>
      <c r="CC22" s="402"/>
      <c r="CD22" s="403"/>
      <c r="CE22" s="403"/>
      <c r="CF22" s="404"/>
      <c r="CG22" s="402"/>
      <c r="CH22" s="403"/>
      <c r="CI22" s="403"/>
      <c r="CJ22" s="404"/>
      <c r="CP22" s="399"/>
      <c r="CQ22" s="400"/>
      <c r="CR22" s="400"/>
      <c r="CS22" s="400"/>
      <c r="CT22" s="400"/>
      <c r="CU22" s="400"/>
      <c r="CV22" s="400"/>
      <c r="CW22" s="400"/>
      <c r="CX22" s="400"/>
      <c r="CY22" s="400"/>
      <c r="CZ22" s="400"/>
      <c r="DA22" s="400"/>
      <c r="DB22" s="400"/>
      <c r="DC22" s="400"/>
      <c r="DD22" s="401"/>
    </row>
    <row r="23" spans="1:108" s="150" customFormat="1" ht="9.9499999999999993" customHeight="1" x14ac:dyDescent="0.2">
      <c r="CP23" s="399"/>
      <c r="CQ23" s="400"/>
      <c r="CR23" s="400"/>
      <c r="CS23" s="400"/>
      <c r="CT23" s="400"/>
      <c r="CU23" s="400"/>
      <c r="CV23" s="400"/>
      <c r="CW23" s="400"/>
      <c r="CX23" s="400"/>
      <c r="CY23" s="400"/>
      <c r="CZ23" s="400"/>
      <c r="DA23" s="400"/>
      <c r="DB23" s="400"/>
      <c r="DC23" s="400"/>
      <c r="DD23" s="401"/>
    </row>
    <row r="24" spans="1:108" s="150" customFormat="1" ht="12" x14ac:dyDescent="0.2">
      <c r="A24" s="154" t="s">
        <v>60</v>
      </c>
      <c r="CP24" s="399"/>
      <c r="CQ24" s="400"/>
      <c r="CR24" s="400"/>
      <c r="CS24" s="400"/>
      <c r="CT24" s="400"/>
      <c r="CU24" s="400"/>
      <c r="CV24" s="400"/>
      <c r="CW24" s="400"/>
      <c r="CX24" s="400"/>
      <c r="CY24" s="400"/>
      <c r="CZ24" s="400"/>
      <c r="DA24" s="400"/>
      <c r="DB24" s="400"/>
      <c r="DC24" s="400"/>
      <c r="DD24" s="401"/>
    </row>
    <row r="25" spans="1:108" s="150" customFormat="1" ht="9.9499999999999993" customHeight="1" x14ac:dyDescent="0.2">
      <c r="CP25" s="399"/>
      <c r="CQ25" s="400"/>
      <c r="CR25" s="400"/>
      <c r="CS25" s="400"/>
      <c r="CT25" s="400"/>
      <c r="CU25" s="400"/>
      <c r="CV25" s="400"/>
      <c r="CW25" s="400"/>
      <c r="CX25" s="400"/>
      <c r="CY25" s="400"/>
      <c r="CZ25" s="400"/>
      <c r="DA25" s="400"/>
      <c r="DB25" s="400"/>
      <c r="DC25" s="400"/>
      <c r="DD25" s="401"/>
    </row>
    <row r="26" spans="1:108" s="150" customFormat="1" ht="12" customHeight="1" x14ac:dyDescent="0.2">
      <c r="A26" s="405">
        <f>'Карточка ИП'!CG7</f>
        <v>5</v>
      </c>
      <c r="B26" s="406"/>
      <c r="C26" s="406"/>
      <c r="D26" s="407"/>
      <c r="E26" s="405">
        <f>'Карточка ИП'!CJ7</f>
        <v>0</v>
      </c>
      <c r="F26" s="406"/>
      <c r="G26" s="406"/>
      <c r="H26" s="407"/>
      <c r="I26" s="405">
        <f>'Карточка ИП'!CM7</f>
        <v>1</v>
      </c>
      <c r="J26" s="406"/>
      <c r="K26" s="406"/>
      <c r="L26" s="407"/>
      <c r="M26" s="405">
        <f>'Карточка ИП'!CP7</f>
        <v>8</v>
      </c>
      <c r="N26" s="406"/>
      <c r="O26" s="406"/>
      <c r="P26" s="407"/>
      <c r="Q26" s="405">
        <f>'Карточка ИП'!CS7</f>
        <v>0</v>
      </c>
      <c r="R26" s="406"/>
      <c r="S26" s="406"/>
      <c r="T26" s="407"/>
      <c r="U26" s="405">
        <f>'Карточка ИП'!CV7</f>
        <v>5</v>
      </c>
      <c r="V26" s="406"/>
      <c r="W26" s="406"/>
      <c r="X26" s="407"/>
      <c r="Y26" s="405">
        <f>'Карточка ИП'!CY7</f>
        <v>0</v>
      </c>
      <c r="Z26" s="406"/>
      <c r="AA26" s="406"/>
      <c r="AB26" s="407"/>
      <c r="AC26" s="405" t="str">
        <f>'Карточка ИП'!DB7</f>
        <v>1</v>
      </c>
      <c r="AD26" s="406"/>
      <c r="AE26" s="406"/>
      <c r="AF26" s="407"/>
      <c r="AG26" s="405">
        <f>'Карточка ИП'!DE7</f>
        <v>1</v>
      </c>
      <c r="AH26" s="406"/>
      <c r="AI26" s="406"/>
      <c r="AJ26" s="407"/>
      <c r="AK26" s="405" t="str">
        <f>'Карточка ИП'!DH7</f>
        <v>1</v>
      </c>
      <c r="AL26" s="406"/>
      <c r="AM26" s="406"/>
      <c r="AN26" s="407"/>
      <c r="AO26" s="405" t="str">
        <f>'Карточка ИП'!DK7</f>
        <v>1</v>
      </c>
      <c r="AP26" s="406"/>
      <c r="AQ26" s="406"/>
      <c r="AR26" s="407"/>
      <c r="AS26" s="405" t="str">
        <f>'Карточка ИП'!DN7</f>
        <v>1</v>
      </c>
      <c r="AT26" s="406"/>
      <c r="AU26" s="406"/>
      <c r="AV26" s="407"/>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6"/>
      <c r="CL26" s="156"/>
      <c r="CM26" s="156"/>
      <c r="CP26" s="399"/>
      <c r="CQ26" s="400"/>
      <c r="CR26" s="400"/>
      <c r="CS26" s="400"/>
      <c r="CT26" s="400"/>
      <c r="CU26" s="400"/>
      <c r="CV26" s="400"/>
      <c r="CW26" s="400"/>
      <c r="CX26" s="400"/>
      <c r="CY26" s="400"/>
      <c r="CZ26" s="400"/>
      <c r="DA26" s="400"/>
      <c r="DB26" s="400"/>
      <c r="DC26" s="400"/>
      <c r="DD26" s="401"/>
    </row>
    <row r="27" spans="1:108" s="150" customFormat="1" ht="9.9499999999999993" customHeight="1" x14ac:dyDescent="0.2">
      <c r="CP27" s="399"/>
      <c r="CQ27" s="400"/>
      <c r="CR27" s="400"/>
      <c r="CS27" s="400"/>
      <c r="CT27" s="400"/>
      <c r="CU27" s="400"/>
      <c r="CV27" s="400"/>
      <c r="CW27" s="400"/>
      <c r="CX27" s="400"/>
      <c r="CY27" s="400"/>
      <c r="CZ27" s="400"/>
      <c r="DA27" s="400"/>
      <c r="DB27" s="400"/>
      <c r="DC27" s="400"/>
      <c r="DD27" s="401"/>
    </row>
    <row r="28" spans="1:108" s="150" customFormat="1" ht="12" x14ac:dyDescent="0.2">
      <c r="A28" s="150" t="s">
        <v>51</v>
      </c>
      <c r="Z28" s="413" t="s">
        <v>202</v>
      </c>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P28" s="399"/>
      <c r="CQ28" s="400"/>
      <c r="CR28" s="400"/>
      <c r="CS28" s="400"/>
      <c r="CT28" s="400"/>
      <c r="CU28" s="400"/>
      <c r="CV28" s="400"/>
      <c r="CW28" s="400"/>
      <c r="CX28" s="400"/>
      <c r="CY28" s="400"/>
      <c r="CZ28" s="400"/>
      <c r="DA28" s="400"/>
      <c r="DB28" s="400"/>
      <c r="DC28" s="400"/>
      <c r="DD28" s="401"/>
    </row>
    <row r="29" spans="1:108" s="157" customFormat="1" ht="10.5" x14ac:dyDescent="0.2">
      <c r="Z29" s="408" t="s">
        <v>15</v>
      </c>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P29" s="399"/>
      <c r="CQ29" s="400"/>
      <c r="CR29" s="400"/>
      <c r="CS29" s="400"/>
      <c r="CT29" s="400"/>
      <c r="CU29" s="400"/>
      <c r="CV29" s="400"/>
      <c r="CW29" s="400"/>
      <c r="CX29" s="400"/>
      <c r="CY29" s="400"/>
      <c r="CZ29" s="400"/>
      <c r="DA29" s="400"/>
      <c r="DB29" s="400"/>
      <c r="DC29" s="400"/>
      <c r="DD29" s="401"/>
    </row>
    <row r="30" spans="1:108" s="150" customFormat="1" ht="11.25" customHeight="1" x14ac:dyDescent="0.2">
      <c r="CP30" s="399"/>
      <c r="CQ30" s="400"/>
      <c r="CR30" s="400"/>
      <c r="CS30" s="400"/>
      <c r="CT30" s="400"/>
      <c r="CU30" s="400"/>
      <c r="CV30" s="400"/>
      <c r="CW30" s="400"/>
      <c r="CX30" s="400"/>
      <c r="CY30" s="400"/>
      <c r="CZ30" s="400"/>
      <c r="DA30" s="400"/>
      <c r="DB30" s="400"/>
      <c r="DC30" s="400"/>
      <c r="DD30" s="401"/>
    </row>
    <row r="31" spans="1:108" s="150" customFormat="1" ht="12" x14ac:dyDescent="0.2">
      <c r="A31" s="412"/>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154"/>
      <c r="CL31" s="154"/>
      <c r="CM31" s="154"/>
      <c r="CN31" s="154"/>
      <c r="CO31" s="158"/>
      <c r="CP31" s="399"/>
      <c r="CQ31" s="400"/>
      <c r="CR31" s="400"/>
      <c r="CS31" s="400"/>
      <c r="CT31" s="400"/>
      <c r="CU31" s="400"/>
      <c r="CV31" s="400"/>
      <c r="CW31" s="400"/>
      <c r="CX31" s="400"/>
      <c r="CY31" s="400"/>
      <c r="CZ31" s="400"/>
      <c r="DA31" s="400"/>
      <c r="DB31" s="400"/>
      <c r="DC31" s="400"/>
      <c r="DD31" s="401"/>
    </row>
    <row r="32" spans="1:108" s="157" customFormat="1" ht="10.5" x14ac:dyDescent="0.2">
      <c r="A32" s="415" t="s">
        <v>7</v>
      </c>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159"/>
      <c r="CL32" s="159"/>
      <c r="CM32" s="159"/>
      <c r="CN32" s="159"/>
      <c r="CO32" s="160"/>
      <c r="CP32" s="409"/>
      <c r="CQ32" s="410"/>
      <c r="CR32" s="410"/>
      <c r="CS32" s="410"/>
      <c r="CT32" s="410"/>
      <c r="CU32" s="410"/>
      <c r="CV32" s="410"/>
      <c r="CW32" s="410"/>
      <c r="CX32" s="410"/>
      <c r="CY32" s="410"/>
      <c r="CZ32" s="410"/>
      <c r="DA32" s="410"/>
      <c r="DB32" s="410"/>
      <c r="DC32" s="410"/>
      <c r="DD32" s="411"/>
    </row>
    <row r="33" spans="1:108" s="150" customFormat="1" ht="12" x14ac:dyDescent="0.2">
      <c r="A33" s="150" t="s">
        <v>8</v>
      </c>
      <c r="CN33" s="152" t="s">
        <v>61</v>
      </c>
      <c r="CP33" s="416" t="s">
        <v>9</v>
      </c>
      <c r="CQ33" s="417"/>
      <c r="CR33" s="417"/>
      <c r="CS33" s="417"/>
      <c r="CT33" s="417"/>
      <c r="CU33" s="417"/>
      <c r="CV33" s="417"/>
      <c r="CW33" s="417"/>
      <c r="CX33" s="417"/>
      <c r="CY33" s="417"/>
      <c r="CZ33" s="417"/>
      <c r="DA33" s="417"/>
      <c r="DB33" s="417"/>
      <c r="DC33" s="417"/>
      <c r="DD33" s="418"/>
    </row>
    <row r="34" spans="1:108" s="150" customFormat="1" ht="12" x14ac:dyDescent="0.2"/>
    <row r="35" spans="1:108" s="150" customFormat="1" ht="12" x14ac:dyDescent="0.2">
      <c r="A35" s="150" t="s">
        <v>10</v>
      </c>
    </row>
    <row r="36" spans="1:108" s="150" customFormat="1" ht="12" x14ac:dyDescent="0.2">
      <c r="A36" s="150" t="s">
        <v>11</v>
      </c>
    </row>
    <row r="37" spans="1:108" s="150" customFormat="1" ht="12" x14ac:dyDescent="0.2">
      <c r="A37" s="150" t="s">
        <v>4</v>
      </c>
      <c r="U37" s="413" t="str">
        <f>Адрес</f>
        <v>141078, Московская область, г. Королёв, проспект Королёва, д. 99, кв. 280</v>
      </c>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3"/>
      <c r="BU37" s="413"/>
      <c r="BV37" s="413"/>
      <c r="BW37" s="413"/>
      <c r="BX37" s="413"/>
      <c r="BY37" s="413"/>
      <c r="BZ37" s="413"/>
      <c r="CA37" s="413"/>
      <c r="CB37" s="413"/>
      <c r="CC37" s="413"/>
      <c r="CD37" s="413"/>
      <c r="CE37" s="413"/>
      <c r="CF37" s="413"/>
      <c r="CG37" s="413"/>
      <c r="CH37" s="413"/>
      <c r="CI37" s="413"/>
      <c r="CJ37" s="413"/>
      <c r="CK37" s="413"/>
      <c r="CL37" s="413"/>
      <c r="CM37" s="413"/>
      <c r="CN37" s="413"/>
      <c r="CO37" s="413"/>
      <c r="CP37" s="413"/>
      <c r="CQ37" s="413"/>
      <c r="CR37" s="413"/>
      <c r="CS37" s="413"/>
      <c r="CT37" s="413"/>
      <c r="CU37" s="413"/>
      <c r="CV37" s="413"/>
      <c r="CW37" s="413"/>
      <c r="CX37" s="413"/>
      <c r="CY37" s="413"/>
      <c r="CZ37" s="413"/>
      <c r="DA37" s="413"/>
      <c r="DB37" s="413"/>
      <c r="DC37" s="413"/>
      <c r="DD37" s="413"/>
    </row>
    <row r="38" spans="1:108" s="150" customFormat="1" ht="12" x14ac:dyDescent="0.2">
      <c r="A38" s="412"/>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row>
    <row r="39" spans="1:108" s="150" customFormat="1" ht="12" x14ac:dyDescent="0.2">
      <c r="A39" s="182" t="s">
        <v>12</v>
      </c>
      <c r="BK39" s="394" t="str">
        <f>'Карточка ИП'!W34</f>
        <v>4080281020263000000000</v>
      </c>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4"/>
    </row>
    <row r="40" spans="1:108" s="157" customFormat="1" ht="10.5" x14ac:dyDescent="0.2">
      <c r="BK40" s="415" t="s">
        <v>13</v>
      </c>
      <c r="BL40" s="415"/>
      <c r="BM40" s="415"/>
      <c r="BN40" s="415"/>
      <c r="BO40" s="415"/>
      <c r="BP40" s="415"/>
      <c r="BQ40" s="415"/>
      <c r="BR40" s="415"/>
      <c r="BS40" s="415"/>
      <c r="BT40" s="415"/>
      <c r="BU40" s="415"/>
      <c r="BV40" s="415"/>
      <c r="BW40" s="415"/>
      <c r="BX40" s="415"/>
      <c r="BY40" s="415"/>
      <c r="BZ40" s="415"/>
      <c r="CA40" s="415"/>
      <c r="CB40" s="415"/>
      <c r="CC40" s="415"/>
      <c r="CD40" s="415"/>
      <c r="CE40" s="415"/>
      <c r="CF40" s="415"/>
      <c r="CG40" s="415"/>
      <c r="CH40" s="415"/>
      <c r="CI40" s="415"/>
      <c r="CJ40" s="415"/>
      <c r="CK40" s="415"/>
      <c r="CL40" s="415"/>
      <c r="CM40" s="415"/>
      <c r="CN40" s="415"/>
      <c r="CO40" s="415"/>
      <c r="CP40" s="415"/>
      <c r="CQ40" s="415"/>
      <c r="CR40" s="415"/>
      <c r="CS40" s="415"/>
      <c r="CT40" s="415"/>
      <c r="CU40" s="415"/>
      <c r="CV40" s="415"/>
      <c r="CW40" s="415"/>
      <c r="CX40" s="415"/>
      <c r="CY40" s="415"/>
      <c r="CZ40" s="415"/>
      <c r="DA40" s="415"/>
      <c r="DB40" s="415"/>
      <c r="DC40" s="415"/>
      <c r="DD40" s="415"/>
    </row>
    <row r="41" spans="1:108" s="150" customFormat="1" ht="12" x14ac:dyDescent="0.2">
      <c r="A41" s="419" t="str">
        <f>'Карточка ИП'!AH31</f>
        <v>ОАО "Альфа-Банк" г. Москва, 107078, г. Москва, улица Каланчевская, д. 27</v>
      </c>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19"/>
      <c r="BW41" s="419"/>
      <c r="BX41" s="419"/>
      <c r="BY41" s="419"/>
      <c r="BZ41" s="419"/>
      <c r="CA41" s="419"/>
      <c r="CB41" s="419"/>
      <c r="CC41" s="419"/>
      <c r="CD41" s="419"/>
      <c r="CE41" s="419"/>
      <c r="CF41" s="419"/>
      <c r="CG41" s="419"/>
      <c r="CH41" s="419"/>
      <c r="CI41" s="419"/>
      <c r="CJ41" s="419"/>
      <c r="CK41" s="419"/>
      <c r="CL41" s="419"/>
      <c r="CM41" s="419"/>
      <c r="CN41" s="419"/>
      <c r="CO41" s="419"/>
      <c r="CP41" s="419"/>
      <c r="CQ41" s="419"/>
      <c r="CR41" s="419"/>
      <c r="CS41" s="419"/>
      <c r="CT41" s="419"/>
      <c r="CU41" s="419"/>
      <c r="CV41" s="419"/>
      <c r="CW41" s="419"/>
      <c r="CX41" s="419"/>
      <c r="CY41" s="419"/>
      <c r="CZ41" s="419"/>
      <c r="DA41" s="419"/>
      <c r="DB41" s="419"/>
      <c r="DC41" s="419"/>
      <c r="DD41" s="419"/>
    </row>
    <row r="42" spans="1:108" s="157" customFormat="1" ht="10.5" x14ac:dyDescent="0.2">
      <c r="A42" s="408" t="s">
        <v>14</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row>
    <row r="43" spans="1:108" s="150" customFormat="1" ht="12" x14ac:dyDescent="0.2">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c r="BB43" s="395"/>
      <c r="BC43" s="395"/>
      <c r="BD43" s="395"/>
      <c r="BE43" s="395"/>
      <c r="BF43" s="395"/>
      <c r="BG43" s="395"/>
      <c r="BH43" s="395"/>
      <c r="BI43" s="395"/>
      <c r="BJ43" s="395"/>
      <c r="BK43" s="395"/>
      <c r="BL43" s="395"/>
      <c r="BM43" s="395"/>
      <c r="BN43" s="395"/>
      <c r="BO43" s="395"/>
      <c r="BP43" s="395"/>
      <c r="BQ43" s="395"/>
      <c r="BR43" s="395"/>
      <c r="BS43" s="395"/>
      <c r="BT43" s="395"/>
      <c r="BU43" s="395"/>
      <c r="BV43" s="395"/>
      <c r="BW43" s="395"/>
      <c r="BX43" s="395"/>
      <c r="BY43" s="395"/>
      <c r="BZ43" s="395"/>
      <c r="CA43" s="395"/>
      <c r="CB43" s="395"/>
      <c r="CC43" s="395"/>
      <c r="CD43" s="395"/>
      <c r="CE43" s="395"/>
      <c r="CF43" s="395"/>
      <c r="CG43" s="395"/>
      <c r="CH43" s="395"/>
      <c r="CI43" s="395"/>
      <c r="CJ43" s="395"/>
      <c r="CK43" s="395"/>
      <c r="CL43" s="395"/>
      <c r="CM43" s="395"/>
      <c r="CN43" s="395"/>
      <c r="CO43" s="395"/>
      <c r="CP43" s="395"/>
      <c r="CQ43" s="395"/>
      <c r="CR43" s="395"/>
      <c r="CS43" s="395"/>
      <c r="CT43" s="395"/>
      <c r="CU43" s="395"/>
      <c r="CV43" s="395"/>
      <c r="CW43" s="395"/>
      <c r="CX43" s="395"/>
      <c r="CY43" s="395"/>
      <c r="CZ43" s="395"/>
      <c r="DA43" s="395"/>
      <c r="DB43" s="395"/>
      <c r="DC43" s="395"/>
      <c r="DD43" s="395"/>
    </row>
    <row r="44" spans="1:108" s="150" customFormat="1" ht="12" x14ac:dyDescent="0.2">
      <c r="A44" s="41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4"/>
      <c r="BY44" s="414"/>
      <c r="BZ44" s="414"/>
      <c r="CA44" s="414"/>
      <c r="CB44" s="414"/>
      <c r="CC44" s="414"/>
      <c r="CD44" s="414"/>
      <c r="CE44" s="414"/>
      <c r="CF44" s="414"/>
      <c r="CG44" s="414"/>
      <c r="CH44" s="414"/>
      <c r="CI44" s="414"/>
      <c r="CJ44" s="414"/>
      <c r="CK44" s="414"/>
      <c r="CL44" s="414"/>
      <c r="CM44" s="414"/>
      <c r="CN44" s="414"/>
      <c r="CO44" s="414"/>
      <c r="CP44" s="414"/>
      <c r="CQ44" s="414"/>
      <c r="CR44" s="414"/>
      <c r="CS44" s="414"/>
      <c r="CT44" s="414"/>
      <c r="CU44" s="414"/>
      <c r="CV44" s="414"/>
      <c r="CW44" s="414"/>
      <c r="CX44" s="414"/>
      <c r="CY44" s="414"/>
      <c r="CZ44" s="414"/>
      <c r="DA44" s="414"/>
      <c r="DB44" s="414"/>
      <c r="DC44" s="414"/>
      <c r="DD44" s="414"/>
    </row>
    <row r="45" spans="1:108" s="150" customFormat="1" ht="12" x14ac:dyDescent="0.2"/>
  </sheetData>
  <sheetProtection password="9545" sheet="1" objects="1" scenarios="1" selectLockedCells="1" selectUnlockedCells="1"/>
  <customSheetViews>
    <customSheetView guid="{6FC1B69A-BC8B-4604-944B-6372D0B618C1}" showPageBreaks="1" showGridLines="0" printArea="1" view="pageBreakPreview" showRuler="0">
      <selection activeCell="BW1" sqref="BW1:DD4"/>
      <pageMargins left="0.78740157480314965" right="0.31496062992125984"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6E2ACC73-2521-441F-B10D-4DAD28BFFDFA}" showPageBreaks="1" showGridLines="0" printArea="1" view="pageBreakPreview">
      <selection activeCell="BW1" sqref="BW1:DD4"/>
      <pageMargins left="0.78740157480314965" right="0.31496062992125984"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60">
    <mergeCell ref="AW22:AZ22"/>
    <mergeCell ref="CP11:DD11"/>
    <mergeCell ref="CP12:DD12"/>
    <mergeCell ref="CP13:CT13"/>
    <mergeCell ref="CU13:CY13"/>
    <mergeCell ref="CZ13:DD13"/>
    <mergeCell ref="A9:DD9"/>
    <mergeCell ref="BW1:DD4"/>
    <mergeCell ref="AI17:CC17"/>
    <mergeCell ref="A7:DD7"/>
    <mergeCell ref="A8:DD8"/>
    <mergeCell ref="P13:R13"/>
    <mergeCell ref="A44:DD44"/>
    <mergeCell ref="BK40:DD40"/>
    <mergeCell ref="A42:DD42"/>
    <mergeCell ref="CC22:CF22"/>
    <mergeCell ref="BA22:BD22"/>
    <mergeCell ref="Y26:AB26"/>
    <mergeCell ref="A32:CJ32"/>
    <mergeCell ref="AO26:AR26"/>
    <mergeCell ref="AS22:AV22"/>
    <mergeCell ref="AO22:AR22"/>
    <mergeCell ref="CP33:DD33"/>
    <mergeCell ref="BM22:BP22"/>
    <mergeCell ref="A41:DD41"/>
    <mergeCell ref="BE22:BH22"/>
    <mergeCell ref="BI22:BL22"/>
    <mergeCell ref="A38:DD38"/>
    <mergeCell ref="AK26:AN26"/>
    <mergeCell ref="A31:CJ31"/>
    <mergeCell ref="Z28:CJ28"/>
    <mergeCell ref="Y22:AB22"/>
    <mergeCell ref="U37:DD37"/>
    <mergeCell ref="E26:H26"/>
    <mergeCell ref="I26:L26"/>
    <mergeCell ref="M26:P26"/>
    <mergeCell ref="Q26:T26"/>
    <mergeCell ref="AC22:AF22"/>
    <mergeCell ref="AK22:AN22"/>
    <mergeCell ref="BQ22:BT22"/>
    <mergeCell ref="BU22:BX22"/>
    <mergeCell ref="U22:X22"/>
    <mergeCell ref="BY22:CB22"/>
    <mergeCell ref="AG22:AJ22"/>
    <mergeCell ref="BK39:DD39"/>
    <mergeCell ref="A43:DD43"/>
    <mergeCell ref="CP14:DD18"/>
    <mergeCell ref="A22:D22"/>
    <mergeCell ref="E22:H22"/>
    <mergeCell ref="I22:L22"/>
    <mergeCell ref="M22:P22"/>
    <mergeCell ref="Q22:T22"/>
    <mergeCell ref="A26:D26"/>
    <mergeCell ref="Z29:CJ29"/>
    <mergeCell ref="CP19:DD32"/>
    <mergeCell ref="U26:X26"/>
    <mergeCell ref="AC26:AF26"/>
    <mergeCell ref="AG26:AJ26"/>
    <mergeCell ref="AS26:AV26"/>
    <mergeCell ref="CG22:CJ22"/>
  </mergeCells>
  <phoneticPr fontId="0" type="noConversion"/>
  <hyperlinks>
    <hyperlink ref="BW1:DD4" r:id="rId3" display="Приложение № 1"/>
  </hyperlinks>
  <pageMargins left="0.78740157480314965" right="0.31496062992125984" top="0.59055118110236227" bottom="0.39370078740157483" header="0.19685039370078741" footer="0.19685039370078741"/>
  <pageSetup paperSize="9" orientation="portrait" r:id="rId4"/>
  <headerFooter alignWithMargins="0">
    <oddHeader>&amp;R&amp;"Times New Roman,обычный"&amp;7Подготовлено с использованием системы &amp;"Times New Roman,полужирный"КонсультантПлюс</oddHeader>
  </headerFooter>
  <ignoredErrors>
    <ignoredError sqref="CP33" numberStoredAsText="1"/>
  </ignoredErrors>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enableFormatConditionsCalculation="0">
    <tabColor indexed="57"/>
  </sheetPr>
  <dimension ref="A1:DA49"/>
  <sheetViews>
    <sheetView showGridLines="0" showRowColHeaders="0" zoomScaleNormal="100" zoomScaleSheetLayoutView="100" workbookViewId="0">
      <selection activeCell="A7" sqref="A7:E7"/>
    </sheetView>
  </sheetViews>
  <sheetFormatPr defaultColWidth="0.85546875" defaultRowHeight="12" x14ac:dyDescent="0.2"/>
  <cols>
    <col min="1" max="16384" width="0.85546875" style="3"/>
  </cols>
  <sheetData>
    <row r="1" spans="1:105" ht="3" customHeight="1" x14ac:dyDescent="0.2"/>
    <row r="2" spans="1:105" s="2" customFormat="1" ht="12.75" x14ac:dyDescent="0.2">
      <c r="A2" s="464" t="s">
        <v>16</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c r="CN2" s="464"/>
      <c r="CO2" s="464"/>
      <c r="CP2" s="464"/>
      <c r="CQ2" s="464"/>
      <c r="CR2" s="464"/>
      <c r="CS2" s="464"/>
      <c r="CT2" s="464"/>
      <c r="CU2" s="464"/>
      <c r="CV2" s="464"/>
      <c r="CW2" s="464"/>
      <c r="CX2" s="464"/>
      <c r="CY2" s="464"/>
      <c r="CZ2" s="464"/>
      <c r="DA2" s="464"/>
    </row>
    <row r="4" spans="1:105" ht="13.5" customHeight="1" x14ac:dyDescent="0.2">
      <c r="A4" s="438" t="s">
        <v>18</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4"/>
      <c r="BP4" s="433" t="s">
        <v>52</v>
      </c>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4"/>
    </row>
    <row r="5" spans="1:105" ht="48" customHeight="1" x14ac:dyDescent="0.2">
      <c r="A5" s="435" t="s">
        <v>17</v>
      </c>
      <c r="B5" s="436"/>
      <c r="C5" s="436"/>
      <c r="D5" s="436"/>
      <c r="E5" s="437"/>
      <c r="F5" s="435" t="s">
        <v>22</v>
      </c>
      <c r="G5" s="436"/>
      <c r="H5" s="436"/>
      <c r="I5" s="436"/>
      <c r="J5" s="436"/>
      <c r="K5" s="436"/>
      <c r="L5" s="436"/>
      <c r="M5" s="436"/>
      <c r="N5" s="436"/>
      <c r="O5" s="436"/>
      <c r="P5" s="436"/>
      <c r="Q5" s="436"/>
      <c r="R5" s="436"/>
      <c r="S5" s="437"/>
      <c r="T5" s="435" t="s">
        <v>23</v>
      </c>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7"/>
      <c r="BP5" s="435" t="s">
        <v>62</v>
      </c>
      <c r="BQ5" s="436"/>
      <c r="BR5" s="436"/>
      <c r="BS5" s="436"/>
      <c r="BT5" s="436"/>
      <c r="BU5" s="436"/>
      <c r="BV5" s="436"/>
      <c r="BW5" s="436"/>
      <c r="BX5" s="436"/>
      <c r="BY5" s="436"/>
      <c r="BZ5" s="436"/>
      <c r="CA5" s="436"/>
      <c r="CB5" s="436"/>
      <c r="CC5" s="436"/>
      <c r="CD5" s="436"/>
      <c r="CE5" s="436"/>
      <c r="CF5" s="436"/>
      <c r="CG5" s="436"/>
      <c r="CH5" s="437"/>
      <c r="CI5" s="435" t="s">
        <v>63</v>
      </c>
      <c r="CJ5" s="436"/>
      <c r="CK5" s="436"/>
      <c r="CL5" s="436"/>
      <c r="CM5" s="436"/>
      <c r="CN5" s="436"/>
      <c r="CO5" s="436"/>
      <c r="CP5" s="436"/>
      <c r="CQ5" s="436"/>
      <c r="CR5" s="436"/>
      <c r="CS5" s="436"/>
      <c r="CT5" s="436"/>
      <c r="CU5" s="436"/>
      <c r="CV5" s="436"/>
      <c r="CW5" s="436"/>
      <c r="CX5" s="436"/>
      <c r="CY5" s="436"/>
      <c r="CZ5" s="436"/>
      <c r="DA5" s="437"/>
    </row>
    <row r="6" spans="1:105" x14ac:dyDescent="0.2">
      <c r="A6" s="451">
        <v>1</v>
      </c>
      <c r="B6" s="451"/>
      <c r="C6" s="451"/>
      <c r="D6" s="451"/>
      <c r="E6" s="451"/>
      <c r="F6" s="447">
        <v>2</v>
      </c>
      <c r="G6" s="447"/>
      <c r="H6" s="447"/>
      <c r="I6" s="447"/>
      <c r="J6" s="447"/>
      <c r="K6" s="447"/>
      <c r="L6" s="447"/>
      <c r="M6" s="447"/>
      <c r="N6" s="447"/>
      <c r="O6" s="447"/>
      <c r="P6" s="447"/>
      <c r="Q6" s="447"/>
      <c r="R6" s="447"/>
      <c r="S6" s="447"/>
      <c r="T6" s="447">
        <v>3</v>
      </c>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c r="BK6" s="447"/>
      <c r="BL6" s="447"/>
      <c r="BM6" s="447"/>
      <c r="BN6" s="447"/>
      <c r="BO6" s="447"/>
      <c r="BP6" s="451">
        <v>4</v>
      </c>
      <c r="BQ6" s="451"/>
      <c r="BR6" s="451"/>
      <c r="BS6" s="451"/>
      <c r="BT6" s="451"/>
      <c r="BU6" s="451"/>
      <c r="BV6" s="451"/>
      <c r="BW6" s="451"/>
      <c r="BX6" s="451"/>
      <c r="BY6" s="451"/>
      <c r="BZ6" s="451"/>
      <c r="CA6" s="451"/>
      <c r="CB6" s="451"/>
      <c r="CC6" s="451"/>
      <c r="CD6" s="451"/>
      <c r="CE6" s="451"/>
      <c r="CF6" s="451"/>
      <c r="CG6" s="451"/>
      <c r="CH6" s="451"/>
      <c r="CI6" s="451">
        <v>5</v>
      </c>
      <c r="CJ6" s="451"/>
      <c r="CK6" s="451"/>
      <c r="CL6" s="451"/>
      <c r="CM6" s="451"/>
      <c r="CN6" s="451"/>
      <c r="CO6" s="451"/>
      <c r="CP6" s="451"/>
      <c r="CQ6" s="451"/>
      <c r="CR6" s="451"/>
      <c r="CS6" s="451"/>
      <c r="CT6" s="451"/>
      <c r="CU6" s="451"/>
      <c r="CV6" s="451"/>
      <c r="CW6" s="451"/>
      <c r="CX6" s="451"/>
      <c r="CY6" s="451"/>
      <c r="CZ6" s="451"/>
      <c r="DA6" s="451"/>
    </row>
    <row r="7" spans="1:105" s="87" customFormat="1" ht="12.75" x14ac:dyDescent="0.2">
      <c r="A7" s="458">
        <v>1</v>
      </c>
      <c r="B7" s="458"/>
      <c r="C7" s="458"/>
      <c r="D7" s="458"/>
      <c r="E7" s="458"/>
      <c r="F7" s="442">
        <v>41289</v>
      </c>
      <c r="G7" s="443"/>
      <c r="H7" s="443"/>
      <c r="I7" s="443"/>
      <c r="J7" s="443"/>
      <c r="K7" s="443"/>
      <c r="L7" s="443"/>
      <c r="M7" s="443"/>
      <c r="N7" s="443"/>
      <c r="O7" s="456">
        <v>2</v>
      </c>
      <c r="P7" s="459"/>
      <c r="Q7" s="459"/>
      <c r="R7" s="459"/>
      <c r="S7" s="460"/>
      <c r="T7" s="85"/>
      <c r="U7" s="441" t="s">
        <v>442</v>
      </c>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86"/>
      <c r="BP7" s="439">
        <v>100000</v>
      </c>
      <c r="BQ7" s="439"/>
      <c r="BR7" s="439"/>
      <c r="BS7" s="439"/>
      <c r="BT7" s="439"/>
      <c r="BU7" s="439"/>
      <c r="BV7" s="439"/>
      <c r="BW7" s="439"/>
      <c r="BX7" s="439"/>
      <c r="BY7" s="439"/>
      <c r="BZ7" s="439"/>
      <c r="CA7" s="439"/>
      <c r="CB7" s="439"/>
      <c r="CC7" s="439"/>
      <c r="CD7" s="439"/>
      <c r="CE7" s="439"/>
      <c r="CF7" s="439"/>
      <c r="CG7" s="439"/>
      <c r="CH7" s="439"/>
      <c r="CI7" s="439"/>
      <c r="CJ7" s="439"/>
      <c r="CK7" s="439"/>
      <c r="CL7" s="439"/>
      <c r="CM7" s="439"/>
      <c r="CN7" s="439"/>
      <c r="CO7" s="439"/>
      <c r="CP7" s="439"/>
      <c r="CQ7" s="439"/>
      <c r="CR7" s="439"/>
      <c r="CS7" s="439"/>
      <c r="CT7" s="439"/>
      <c r="CU7" s="439"/>
      <c r="CV7" s="439"/>
      <c r="CW7" s="439"/>
      <c r="CX7" s="439"/>
      <c r="CY7" s="439"/>
      <c r="CZ7" s="439"/>
      <c r="DA7" s="439"/>
    </row>
    <row r="8" spans="1:105" s="87" customFormat="1" ht="12.75" customHeight="1" x14ac:dyDescent="0.2">
      <c r="A8" s="458">
        <v>2</v>
      </c>
      <c r="B8" s="458"/>
      <c r="C8" s="458"/>
      <c r="D8" s="458"/>
      <c r="E8" s="458"/>
      <c r="F8" s="442">
        <v>41315</v>
      </c>
      <c r="G8" s="443"/>
      <c r="H8" s="443"/>
      <c r="I8" s="443"/>
      <c r="J8" s="443"/>
      <c r="K8" s="443"/>
      <c r="L8" s="443"/>
      <c r="M8" s="443"/>
      <c r="N8" s="443"/>
      <c r="O8" s="456">
        <v>12</v>
      </c>
      <c r="P8" s="459"/>
      <c r="Q8" s="459"/>
      <c r="R8" s="459"/>
      <c r="S8" s="460"/>
      <c r="T8" s="85"/>
      <c r="U8" s="441" t="s">
        <v>441</v>
      </c>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86"/>
      <c r="BP8" s="439">
        <v>150000</v>
      </c>
      <c r="BQ8" s="439"/>
      <c r="BR8" s="439"/>
      <c r="BS8" s="439"/>
      <c r="BT8" s="439"/>
      <c r="BU8" s="439"/>
      <c r="BV8" s="439"/>
      <c r="BW8" s="439"/>
      <c r="BX8" s="439"/>
      <c r="BY8" s="439"/>
      <c r="BZ8" s="439"/>
      <c r="CA8" s="439"/>
      <c r="CB8" s="439"/>
      <c r="CC8" s="439"/>
      <c r="CD8" s="439"/>
      <c r="CE8" s="439"/>
      <c r="CF8" s="439"/>
      <c r="CG8" s="439"/>
      <c r="CH8" s="439"/>
      <c r="CI8" s="439"/>
      <c r="CJ8" s="439"/>
      <c r="CK8" s="439"/>
      <c r="CL8" s="439"/>
      <c r="CM8" s="439"/>
      <c r="CN8" s="439"/>
      <c r="CO8" s="439"/>
      <c r="CP8" s="439"/>
      <c r="CQ8" s="439"/>
      <c r="CR8" s="439"/>
      <c r="CS8" s="439"/>
      <c r="CT8" s="439"/>
      <c r="CU8" s="439"/>
      <c r="CV8" s="439"/>
      <c r="CW8" s="439"/>
      <c r="CX8" s="439"/>
      <c r="CY8" s="439"/>
      <c r="CZ8" s="439"/>
      <c r="DA8" s="439"/>
    </row>
    <row r="9" spans="1:105" s="87" customFormat="1" ht="12.75" x14ac:dyDescent="0.2">
      <c r="A9" s="458"/>
      <c r="B9" s="458"/>
      <c r="C9" s="458"/>
      <c r="D9" s="458"/>
      <c r="E9" s="458"/>
      <c r="F9" s="442"/>
      <c r="G9" s="443"/>
      <c r="H9" s="443"/>
      <c r="I9" s="443"/>
      <c r="J9" s="443"/>
      <c r="K9" s="443"/>
      <c r="L9" s="443"/>
      <c r="M9" s="443"/>
      <c r="N9" s="443"/>
      <c r="O9" s="456"/>
      <c r="P9" s="459"/>
      <c r="Q9" s="459"/>
      <c r="R9" s="459"/>
      <c r="S9" s="460"/>
      <c r="T9" s="85"/>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86"/>
      <c r="BP9" s="439"/>
      <c r="BQ9" s="439"/>
      <c r="BR9" s="439"/>
      <c r="BS9" s="439"/>
      <c r="BT9" s="439"/>
      <c r="BU9" s="439"/>
      <c r="BV9" s="439"/>
      <c r="BW9" s="439"/>
      <c r="BX9" s="439"/>
      <c r="BY9" s="439"/>
      <c r="BZ9" s="439"/>
      <c r="CA9" s="439"/>
      <c r="CB9" s="439"/>
      <c r="CC9" s="439"/>
      <c r="CD9" s="439"/>
      <c r="CE9" s="439"/>
      <c r="CF9" s="439"/>
      <c r="CG9" s="439"/>
      <c r="CH9" s="439"/>
      <c r="CI9" s="439"/>
      <c r="CJ9" s="439"/>
      <c r="CK9" s="439"/>
      <c r="CL9" s="439"/>
      <c r="CM9" s="439"/>
      <c r="CN9" s="439"/>
      <c r="CO9" s="439"/>
      <c r="CP9" s="439"/>
      <c r="CQ9" s="439"/>
      <c r="CR9" s="439"/>
      <c r="CS9" s="439"/>
      <c r="CT9" s="439"/>
      <c r="CU9" s="439"/>
      <c r="CV9" s="439"/>
      <c r="CW9" s="439"/>
      <c r="CX9" s="439"/>
      <c r="CY9" s="439"/>
      <c r="CZ9" s="439"/>
      <c r="DA9" s="439"/>
    </row>
    <row r="10" spans="1:105" s="87" customFormat="1" ht="12.75" x14ac:dyDescent="0.2">
      <c r="A10" s="458"/>
      <c r="B10" s="458"/>
      <c r="C10" s="458"/>
      <c r="D10" s="458"/>
      <c r="E10" s="458"/>
      <c r="F10" s="442"/>
      <c r="G10" s="443"/>
      <c r="H10" s="443"/>
      <c r="I10" s="443"/>
      <c r="J10" s="443"/>
      <c r="K10" s="443"/>
      <c r="L10" s="443"/>
      <c r="M10" s="443"/>
      <c r="N10" s="443"/>
      <c r="O10" s="456"/>
      <c r="P10" s="459"/>
      <c r="Q10" s="459"/>
      <c r="R10" s="459"/>
      <c r="S10" s="460"/>
      <c r="T10" s="85"/>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86"/>
      <c r="BP10" s="439"/>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39"/>
      <c r="CO10" s="439"/>
      <c r="CP10" s="439"/>
      <c r="CQ10" s="439"/>
      <c r="CR10" s="439"/>
      <c r="CS10" s="439"/>
      <c r="CT10" s="439"/>
      <c r="CU10" s="439"/>
      <c r="CV10" s="439"/>
      <c r="CW10" s="439"/>
      <c r="CX10" s="439"/>
      <c r="CY10" s="439"/>
      <c r="CZ10" s="439"/>
      <c r="DA10" s="439"/>
    </row>
    <row r="11" spans="1:105" s="87" customFormat="1" ht="12.75" x14ac:dyDescent="0.2">
      <c r="A11" s="458"/>
      <c r="B11" s="458"/>
      <c r="C11" s="458"/>
      <c r="D11" s="458"/>
      <c r="E11" s="458"/>
      <c r="F11" s="442"/>
      <c r="G11" s="443"/>
      <c r="H11" s="443"/>
      <c r="I11" s="443"/>
      <c r="J11" s="443"/>
      <c r="K11" s="443"/>
      <c r="L11" s="443"/>
      <c r="M11" s="443"/>
      <c r="N11" s="443"/>
      <c r="O11" s="456"/>
      <c r="P11" s="459"/>
      <c r="Q11" s="459"/>
      <c r="R11" s="459"/>
      <c r="S11" s="460"/>
      <c r="T11" s="85"/>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86"/>
      <c r="BP11" s="439"/>
      <c r="BQ11" s="439"/>
      <c r="BR11" s="439"/>
      <c r="BS11" s="439"/>
      <c r="BT11" s="439"/>
      <c r="BU11" s="439"/>
      <c r="BV11" s="439"/>
      <c r="BW11" s="439"/>
      <c r="BX11" s="439"/>
      <c r="BY11" s="439"/>
      <c r="BZ11" s="439"/>
      <c r="CA11" s="439"/>
      <c r="CB11" s="439"/>
      <c r="CC11" s="439"/>
      <c r="CD11" s="439"/>
      <c r="CE11" s="439"/>
      <c r="CF11" s="439"/>
      <c r="CG11" s="439"/>
      <c r="CH11" s="439"/>
      <c r="CI11" s="439"/>
      <c r="CJ11" s="439"/>
      <c r="CK11" s="439"/>
      <c r="CL11" s="439"/>
      <c r="CM11" s="439"/>
      <c r="CN11" s="439"/>
      <c r="CO11" s="439"/>
      <c r="CP11" s="439"/>
      <c r="CQ11" s="439"/>
      <c r="CR11" s="439"/>
      <c r="CS11" s="439"/>
      <c r="CT11" s="439"/>
      <c r="CU11" s="439"/>
      <c r="CV11" s="439"/>
      <c r="CW11" s="439"/>
      <c r="CX11" s="439"/>
      <c r="CY11" s="439"/>
      <c r="CZ11" s="439"/>
      <c r="DA11" s="439"/>
    </row>
    <row r="12" spans="1:105" s="87" customFormat="1" ht="12.75" x14ac:dyDescent="0.2">
      <c r="A12" s="458"/>
      <c r="B12" s="458"/>
      <c r="C12" s="458"/>
      <c r="D12" s="458"/>
      <c r="E12" s="458"/>
      <c r="F12" s="442"/>
      <c r="G12" s="443"/>
      <c r="H12" s="443"/>
      <c r="I12" s="443"/>
      <c r="J12" s="443"/>
      <c r="K12" s="443"/>
      <c r="L12" s="443"/>
      <c r="M12" s="443"/>
      <c r="N12" s="443"/>
      <c r="O12" s="456"/>
      <c r="P12" s="459"/>
      <c r="Q12" s="459"/>
      <c r="R12" s="459"/>
      <c r="S12" s="460"/>
      <c r="T12" s="85"/>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86"/>
      <c r="BP12" s="439"/>
      <c r="BQ12" s="439"/>
      <c r="BR12" s="439"/>
      <c r="BS12" s="439"/>
      <c r="BT12" s="439"/>
      <c r="BU12" s="439"/>
      <c r="BV12" s="439"/>
      <c r="BW12" s="439"/>
      <c r="BX12" s="439"/>
      <c r="BY12" s="439"/>
      <c r="BZ12" s="439"/>
      <c r="CA12" s="439"/>
      <c r="CB12" s="439"/>
      <c r="CC12" s="439"/>
      <c r="CD12" s="439"/>
      <c r="CE12" s="439"/>
      <c r="CF12" s="439"/>
      <c r="CG12" s="439"/>
      <c r="CH12" s="439"/>
      <c r="CI12" s="439"/>
      <c r="CJ12" s="439"/>
      <c r="CK12" s="439"/>
      <c r="CL12" s="439"/>
      <c r="CM12" s="439"/>
      <c r="CN12" s="439"/>
      <c r="CO12" s="439"/>
      <c r="CP12" s="439"/>
      <c r="CQ12" s="439"/>
      <c r="CR12" s="439"/>
      <c r="CS12" s="439"/>
      <c r="CT12" s="439"/>
      <c r="CU12" s="439"/>
      <c r="CV12" s="439"/>
      <c r="CW12" s="439"/>
      <c r="CX12" s="439"/>
      <c r="CY12" s="439"/>
      <c r="CZ12" s="439"/>
      <c r="DA12" s="439"/>
    </row>
    <row r="13" spans="1:105" s="87" customFormat="1" ht="12.75" x14ac:dyDescent="0.2">
      <c r="A13" s="458"/>
      <c r="B13" s="458"/>
      <c r="C13" s="458"/>
      <c r="D13" s="458"/>
      <c r="E13" s="458"/>
      <c r="F13" s="442"/>
      <c r="G13" s="443"/>
      <c r="H13" s="443"/>
      <c r="I13" s="443"/>
      <c r="J13" s="443"/>
      <c r="K13" s="443"/>
      <c r="L13" s="443"/>
      <c r="M13" s="443"/>
      <c r="N13" s="443"/>
      <c r="O13" s="456"/>
      <c r="P13" s="459"/>
      <c r="Q13" s="459"/>
      <c r="R13" s="459"/>
      <c r="S13" s="460"/>
      <c r="T13" s="85"/>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86"/>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39"/>
      <c r="CT13" s="439"/>
      <c r="CU13" s="439"/>
      <c r="CV13" s="439"/>
      <c r="CW13" s="439"/>
      <c r="CX13" s="439"/>
      <c r="CY13" s="439"/>
      <c r="CZ13" s="439"/>
      <c r="DA13" s="439"/>
    </row>
    <row r="14" spans="1:105" s="87" customFormat="1" ht="12.75" x14ac:dyDescent="0.2">
      <c r="A14" s="458"/>
      <c r="B14" s="458"/>
      <c r="C14" s="458"/>
      <c r="D14" s="458"/>
      <c r="E14" s="458"/>
      <c r="F14" s="442"/>
      <c r="G14" s="443"/>
      <c r="H14" s="443"/>
      <c r="I14" s="443"/>
      <c r="J14" s="443"/>
      <c r="K14" s="443"/>
      <c r="L14" s="443"/>
      <c r="M14" s="443"/>
      <c r="N14" s="443"/>
      <c r="O14" s="456"/>
      <c r="P14" s="459"/>
      <c r="Q14" s="459"/>
      <c r="R14" s="459"/>
      <c r="S14" s="460"/>
      <c r="T14" s="85"/>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86"/>
      <c r="BP14" s="439"/>
      <c r="BQ14" s="439"/>
      <c r="BR14" s="439"/>
      <c r="BS14" s="439"/>
      <c r="BT14" s="439"/>
      <c r="BU14" s="439"/>
      <c r="BV14" s="439"/>
      <c r="BW14" s="439"/>
      <c r="BX14" s="439"/>
      <c r="BY14" s="439"/>
      <c r="BZ14" s="439"/>
      <c r="CA14" s="439"/>
      <c r="CB14" s="439"/>
      <c r="CC14" s="439"/>
      <c r="CD14" s="439"/>
      <c r="CE14" s="439"/>
      <c r="CF14" s="439"/>
      <c r="CG14" s="439"/>
      <c r="CH14" s="439"/>
      <c r="CI14" s="439"/>
      <c r="CJ14" s="439"/>
      <c r="CK14" s="439"/>
      <c r="CL14" s="439"/>
      <c r="CM14" s="439"/>
      <c r="CN14" s="439"/>
      <c r="CO14" s="439"/>
      <c r="CP14" s="439"/>
      <c r="CQ14" s="439"/>
      <c r="CR14" s="439"/>
      <c r="CS14" s="439"/>
      <c r="CT14" s="439"/>
      <c r="CU14" s="439"/>
      <c r="CV14" s="439"/>
      <c r="CW14" s="439"/>
      <c r="CX14" s="439"/>
      <c r="CY14" s="439"/>
      <c r="CZ14" s="439"/>
      <c r="DA14" s="439"/>
    </row>
    <row r="15" spans="1:105" s="87" customFormat="1" ht="12.75" x14ac:dyDescent="0.2">
      <c r="A15" s="458"/>
      <c r="B15" s="458"/>
      <c r="C15" s="458"/>
      <c r="D15" s="458"/>
      <c r="E15" s="458"/>
      <c r="F15" s="442"/>
      <c r="G15" s="443"/>
      <c r="H15" s="443"/>
      <c r="I15" s="443"/>
      <c r="J15" s="443"/>
      <c r="K15" s="443"/>
      <c r="L15" s="443"/>
      <c r="M15" s="443"/>
      <c r="N15" s="443"/>
      <c r="O15" s="456"/>
      <c r="P15" s="459"/>
      <c r="Q15" s="459"/>
      <c r="R15" s="459"/>
      <c r="S15" s="460"/>
      <c r="T15" s="85"/>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86"/>
      <c r="BP15" s="439"/>
      <c r="BQ15" s="439"/>
      <c r="BR15" s="439"/>
      <c r="BS15" s="439"/>
      <c r="BT15" s="439"/>
      <c r="BU15" s="439"/>
      <c r="BV15" s="439"/>
      <c r="BW15" s="439"/>
      <c r="BX15" s="439"/>
      <c r="BY15" s="439"/>
      <c r="BZ15" s="439"/>
      <c r="CA15" s="439"/>
      <c r="CB15" s="439"/>
      <c r="CC15" s="439"/>
      <c r="CD15" s="439"/>
      <c r="CE15" s="439"/>
      <c r="CF15" s="439"/>
      <c r="CG15" s="439"/>
      <c r="CH15" s="439"/>
      <c r="CI15" s="439"/>
      <c r="CJ15" s="439"/>
      <c r="CK15" s="439"/>
      <c r="CL15" s="439"/>
      <c r="CM15" s="439"/>
      <c r="CN15" s="439"/>
      <c r="CO15" s="439"/>
      <c r="CP15" s="439"/>
      <c r="CQ15" s="439"/>
      <c r="CR15" s="439"/>
      <c r="CS15" s="439"/>
      <c r="CT15" s="439"/>
      <c r="CU15" s="439"/>
      <c r="CV15" s="439"/>
      <c r="CW15" s="439"/>
      <c r="CX15" s="439"/>
      <c r="CY15" s="439"/>
      <c r="CZ15" s="439"/>
      <c r="DA15" s="439"/>
    </row>
    <row r="16" spans="1:105" s="87" customFormat="1" ht="12.75" x14ac:dyDescent="0.2">
      <c r="A16" s="458"/>
      <c r="B16" s="458"/>
      <c r="C16" s="458"/>
      <c r="D16" s="458"/>
      <c r="E16" s="458"/>
      <c r="F16" s="442"/>
      <c r="G16" s="443"/>
      <c r="H16" s="443"/>
      <c r="I16" s="443"/>
      <c r="J16" s="443"/>
      <c r="K16" s="443"/>
      <c r="L16" s="443"/>
      <c r="M16" s="443"/>
      <c r="N16" s="443"/>
      <c r="O16" s="456"/>
      <c r="P16" s="459"/>
      <c r="Q16" s="459"/>
      <c r="R16" s="459"/>
      <c r="S16" s="460"/>
      <c r="T16" s="85"/>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86"/>
      <c r="BP16" s="439"/>
      <c r="BQ16" s="439"/>
      <c r="BR16" s="439"/>
      <c r="BS16" s="439"/>
      <c r="BT16" s="439"/>
      <c r="BU16" s="439"/>
      <c r="BV16" s="439"/>
      <c r="BW16" s="439"/>
      <c r="BX16" s="439"/>
      <c r="BY16" s="439"/>
      <c r="BZ16" s="439"/>
      <c r="CA16" s="439"/>
      <c r="CB16" s="439"/>
      <c r="CC16" s="439"/>
      <c r="CD16" s="439"/>
      <c r="CE16" s="439"/>
      <c r="CF16" s="439"/>
      <c r="CG16" s="439"/>
      <c r="CH16" s="439"/>
      <c r="CI16" s="439"/>
      <c r="CJ16" s="439"/>
      <c r="CK16" s="439"/>
      <c r="CL16" s="439"/>
      <c r="CM16" s="439"/>
      <c r="CN16" s="439"/>
      <c r="CO16" s="439"/>
      <c r="CP16" s="439"/>
      <c r="CQ16" s="439"/>
      <c r="CR16" s="439"/>
      <c r="CS16" s="439"/>
      <c r="CT16" s="439"/>
      <c r="CU16" s="439"/>
      <c r="CV16" s="439"/>
      <c r="CW16" s="439"/>
      <c r="CX16" s="439"/>
      <c r="CY16" s="439"/>
      <c r="CZ16" s="439"/>
      <c r="DA16" s="439"/>
    </row>
    <row r="17" spans="1:105" s="87" customFormat="1" ht="12.75" x14ac:dyDescent="0.2">
      <c r="A17" s="458"/>
      <c r="B17" s="458"/>
      <c r="C17" s="458"/>
      <c r="D17" s="458"/>
      <c r="E17" s="458"/>
      <c r="F17" s="442"/>
      <c r="G17" s="443"/>
      <c r="H17" s="443"/>
      <c r="I17" s="443"/>
      <c r="J17" s="443"/>
      <c r="K17" s="443"/>
      <c r="L17" s="443"/>
      <c r="M17" s="443"/>
      <c r="N17" s="443"/>
      <c r="O17" s="456"/>
      <c r="P17" s="459"/>
      <c r="Q17" s="459"/>
      <c r="R17" s="459"/>
      <c r="S17" s="460"/>
      <c r="T17" s="85"/>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86"/>
      <c r="BP17" s="439"/>
      <c r="BQ17" s="439"/>
      <c r="BR17" s="439"/>
      <c r="BS17" s="439"/>
      <c r="BT17" s="439"/>
      <c r="BU17" s="439"/>
      <c r="BV17" s="439"/>
      <c r="BW17" s="439"/>
      <c r="BX17" s="439"/>
      <c r="BY17" s="439"/>
      <c r="BZ17" s="439"/>
      <c r="CA17" s="439"/>
      <c r="CB17" s="439"/>
      <c r="CC17" s="439"/>
      <c r="CD17" s="439"/>
      <c r="CE17" s="439"/>
      <c r="CF17" s="439"/>
      <c r="CG17" s="439"/>
      <c r="CH17" s="439"/>
      <c r="CI17" s="439"/>
      <c r="CJ17" s="439"/>
      <c r="CK17" s="439"/>
      <c r="CL17" s="439"/>
      <c r="CM17" s="439"/>
      <c r="CN17" s="439"/>
      <c r="CO17" s="439"/>
      <c r="CP17" s="439"/>
      <c r="CQ17" s="439"/>
      <c r="CR17" s="439"/>
      <c r="CS17" s="439"/>
      <c r="CT17" s="439"/>
      <c r="CU17" s="439"/>
      <c r="CV17" s="439"/>
      <c r="CW17" s="439"/>
      <c r="CX17" s="439"/>
      <c r="CY17" s="439"/>
      <c r="CZ17" s="439"/>
      <c r="DA17" s="439"/>
    </row>
    <row r="18" spans="1:105" s="87" customFormat="1" ht="12.75" x14ac:dyDescent="0.2">
      <c r="A18" s="458"/>
      <c r="B18" s="458"/>
      <c r="C18" s="458"/>
      <c r="D18" s="458"/>
      <c r="E18" s="458"/>
      <c r="F18" s="442"/>
      <c r="G18" s="443"/>
      <c r="H18" s="443"/>
      <c r="I18" s="443"/>
      <c r="J18" s="443"/>
      <c r="K18" s="443"/>
      <c r="L18" s="443"/>
      <c r="M18" s="443"/>
      <c r="N18" s="443"/>
      <c r="O18" s="456"/>
      <c r="P18" s="459"/>
      <c r="Q18" s="459"/>
      <c r="R18" s="459"/>
      <c r="S18" s="460"/>
      <c r="T18" s="85"/>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86"/>
      <c r="BP18" s="439"/>
      <c r="BQ18" s="439"/>
      <c r="BR18" s="439"/>
      <c r="BS18" s="439"/>
      <c r="BT18" s="439"/>
      <c r="BU18" s="439"/>
      <c r="BV18" s="439"/>
      <c r="BW18" s="439"/>
      <c r="BX18" s="439"/>
      <c r="BY18" s="439"/>
      <c r="BZ18" s="439"/>
      <c r="CA18" s="439"/>
      <c r="CB18" s="439"/>
      <c r="CC18" s="439"/>
      <c r="CD18" s="439"/>
      <c r="CE18" s="439"/>
      <c r="CF18" s="439"/>
      <c r="CG18" s="439"/>
      <c r="CH18" s="439"/>
      <c r="CI18" s="439"/>
      <c r="CJ18" s="439"/>
      <c r="CK18" s="439"/>
      <c r="CL18" s="439"/>
      <c r="CM18" s="439"/>
      <c r="CN18" s="439"/>
      <c r="CO18" s="439"/>
      <c r="CP18" s="439"/>
      <c r="CQ18" s="439"/>
      <c r="CR18" s="439"/>
      <c r="CS18" s="439"/>
      <c r="CT18" s="439"/>
      <c r="CU18" s="439"/>
      <c r="CV18" s="439"/>
      <c r="CW18" s="439"/>
      <c r="CX18" s="439"/>
      <c r="CY18" s="439"/>
      <c r="CZ18" s="439"/>
      <c r="DA18" s="439"/>
    </row>
    <row r="19" spans="1:105" s="87" customFormat="1" ht="12.75" x14ac:dyDescent="0.2">
      <c r="A19" s="458"/>
      <c r="B19" s="458"/>
      <c r="C19" s="458"/>
      <c r="D19" s="458"/>
      <c r="E19" s="458"/>
      <c r="F19" s="442"/>
      <c r="G19" s="443"/>
      <c r="H19" s="443"/>
      <c r="I19" s="443"/>
      <c r="J19" s="443"/>
      <c r="K19" s="443"/>
      <c r="L19" s="443"/>
      <c r="M19" s="443"/>
      <c r="N19" s="443"/>
      <c r="O19" s="456"/>
      <c r="P19" s="459"/>
      <c r="Q19" s="459"/>
      <c r="R19" s="459"/>
      <c r="S19" s="460"/>
      <c r="T19" s="85"/>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86"/>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row>
    <row r="20" spans="1:105" s="87" customFormat="1" ht="12.75" x14ac:dyDescent="0.2">
      <c r="A20" s="458"/>
      <c r="B20" s="458"/>
      <c r="C20" s="458"/>
      <c r="D20" s="458"/>
      <c r="E20" s="458"/>
      <c r="F20" s="442"/>
      <c r="G20" s="443"/>
      <c r="H20" s="443"/>
      <c r="I20" s="443"/>
      <c r="J20" s="443"/>
      <c r="K20" s="443"/>
      <c r="L20" s="443"/>
      <c r="M20" s="443"/>
      <c r="N20" s="443"/>
      <c r="O20" s="456"/>
      <c r="P20" s="459"/>
      <c r="Q20" s="459"/>
      <c r="R20" s="459"/>
      <c r="S20" s="460"/>
      <c r="T20" s="85"/>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86"/>
      <c r="BP20" s="439"/>
      <c r="BQ20" s="439"/>
      <c r="BR20" s="439"/>
      <c r="BS20" s="439"/>
      <c r="BT20" s="439"/>
      <c r="BU20" s="439"/>
      <c r="BV20" s="439"/>
      <c r="BW20" s="439"/>
      <c r="BX20" s="439"/>
      <c r="BY20" s="439"/>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row>
    <row r="21" spans="1:105" s="87" customFormat="1" ht="12.75" x14ac:dyDescent="0.2">
      <c r="A21" s="458"/>
      <c r="B21" s="458"/>
      <c r="C21" s="458"/>
      <c r="D21" s="458"/>
      <c r="E21" s="458"/>
      <c r="F21" s="442"/>
      <c r="G21" s="443"/>
      <c r="H21" s="443"/>
      <c r="I21" s="443"/>
      <c r="J21" s="443"/>
      <c r="K21" s="443"/>
      <c r="L21" s="443"/>
      <c r="M21" s="443"/>
      <c r="N21" s="443"/>
      <c r="O21" s="456"/>
      <c r="P21" s="459"/>
      <c r="Q21" s="459"/>
      <c r="R21" s="459"/>
      <c r="S21" s="460"/>
      <c r="T21" s="85"/>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86"/>
      <c r="BP21" s="439"/>
      <c r="BQ21" s="439"/>
      <c r="BR21" s="439"/>
      <c r="BS21" s="439"/>
      <c r="BT21" s="439"/>
      <c r="BU21" s="439"/>
      <c r="BV21" s="439"/>
      <c r="BW21" s="439"/>
      <c r="BX21" s="439"/>
      <c r="BY21" s="439"/>
      <c r="BZ21" s="439"/>
      <c r="CA21" s="439"/>
      <c r="CB21" s="439"/>
      <c r="CC21" s="439"/>
      <c r="CD21" s="439"/>
      <c r="CE21" s="439"/>
      <c r="CF21" s="439"/>
      <c r="CG21" s="439"/>
      <c r="CH21" s="439"/>
      <c r="CI21" s="439"/>
      <c r="CJ21" s="439"/>
      <c r="CK21" s="439"/>
      <c r="CL21" s="439"/>
      <c r="CM21" s="439"/>
      <c r="CN21" s="439"/>
      <c r="CO21" s="439"/>
      <c r="CP21" s="439"/>
      <c r="CQ21" s="439"/>
      <c r="CR21" s="439"/>
      <c r="CS21" s="439"/>
      <c r="CT21" s="439"/>
      <c r="CU21" s="439"/>
      <c r="CV21" s="439"/>
      <c r="CW21" s="439"/>
      <c r="CX21" s="439"/>
      <c r="CY21" s="439"/>
      <c r="CZ21" s="439"/>
      <c r="DA21" s="439"/>
    </row>
    <row r="22" spans="1:105" s="87" customFormat="1" ht="12.75" x14ac:dyDescent="0.2">
      <c r="A22" s="458"/>
      <c r="B22" s="458"/>
      <c r="C22" s="458"/>
      <c r="D22" s="458"/>
      <c r="E22" s="458"/>
      <c r="F22" s="442"/>
      <c r="G22" s="443"/>
      <c r="H22" s="443"/>
      <c r="I22" s="443"/>
      <c r="J22" s="443"/>
      <c r="K22" s="443"/>
      <c r="L22" s="443"/>
      <c r="M22" s="443"/>
      <c r="N22" s="443"/>
      <c r="O22" s="456"/>
      <c r="P22" s="459"/>
      <c r="Q22" s="459"/>
      <c r="R22" s="459"/>
      <c r="S22" s="460"/>
      <c r="T22" s="85"/>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86"/>
      <c r="BP22" s="439"/>
      <c r="BQ22" s="439"/>
      <c r="BR22" s="439"/>
      <c r="BS22" s="439"/>
      <c r="BT22" s="439"/>
      <c r="BU22" s="439"/>
      <c r="BV22" s="439"/>
      <c r="BW22" s="439"/>
      <c r="BX22" s="439"/>
      <c r="BY22" s="439"/>
      <c r="BZ22" s="439"/>
      <c r="CA22" s="439"/>
      <c r="CB22" s="439"/>
      <c r="CC22" s="439"/>
      <c r="CD22" s="439"/>
      <c r="CE22" s="439"/>
      <c r="CF22" s="439"/>
      <c r="CG22" s="439"/>
      <c r="CH22" s="439"/>
      <c r="CI22" s="439"/>
      <c r="CJ22" s="439"/>
      <c r="CK22" s="439"/>
      <c r="CL22" s="439"/>
      <c r="CM22" s="439"/>
      <c r="CN22" s="439"/>
      <c r="CO22" s="439"/>
      <c r="CP22" s="439"/>
      <c r="CQ22" s="439"/>
      <c r="CR22" s="439"/>
      <c r="CS22" s="439"/>
      <c r="CT22" s="439"/>
      <c r="CU22" s="439"/>
      <c r="CV22" s="439"/>
      <c r="CW22" s="439"/>
      <c r="CX22" s="439"/>
      <c r="CY22" s="439"/>
      <c r="CZ22" s="439"/>
      <c r="DA22" s="439"/>
    </row>
    <row r="23" spans="1:105" s="87" customFormat="1" ht="12.75" x14ac:dyDescent="0.2">
      <c r="A23" s="458"/>
      <c r="B23" s="458"/>
      <c r="C23" s="458"/>
      <c r="D23" s="458"/>
      <c r="E23" s="458"/>
      <c r="F23" s="442"/>
      <c r="G23" s="443"/>
      <c r="H23" s="443"/>
      <c r="I23" s="443"/>
      <c r="J23" s="443"/>
      <c r="K23" s="443"/>
      <c r="L23" s="443"/>
      <c r="M23" s="443"/>
      <c r="N23" s="443"/>
      <c r="O23" s="456"/>
      <c r="P23" s="459"/>
      <c r="Q23" s="459"/>
      <c r="R23" s="459"/>
      <c r="S23" s="460"/>
      <c r="T23" s="85"/>
      <c r="U23" s="441"/>
      <c r="V23" s="441"/>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c r="BO23" s="86"/>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c r="CL23" s="439"/>
      <c r="CM23" s="439"/>
      <c r="CN23" s="439"/>
      <c r="CO23" s="439"/>
      <c r="CP23" s="439"/>
      <c r="CQ23" s="439"/>
      <c r="CR23" s="439"/>
      <c r="CS23" s="439"/>
      <c r="CT23" s="439"/>
      <c r="CU23" s="439"/>
      <c r="CV23" s="439"/>
      <c r="CW23" s="439"/>
      <c r="CX23" s="439"/>
      <c r="CY23" s="439"/>
      <c r="CZ23" s="439"/>
      <c r="DA23" s="439"/>
    </row>
    <row r="24" spans="1:105" s="87" customFormat="1" ht="12.75" x14ac:dyDescent="0.2">
      <c r="A24" s="458"/>
      <c r="B24" s="458"/>
      <c r="C24" s="458"/>
      <c r="D24" s="458"/>
      <c r="E24" s="458"/>
      <c r="F24" s="442"/>
      <c r="G24" s="443"/>
      <c r="H24" s="443"/>
      <c r="I24" s="443"/>
      <c r="J24" s="443"/>
      <c r="K24" s="443"/>
      <c r="L24" s="443"/>
      <c r="M24" s="443"/>
      <c r="N24" s="443"/>
      <c r="O24" s="456"/>
      <c r="P24" s="459"/>
      <c r="Q24" s="459"/>
      <c r="R24" s="459"/>
      <c r="S24" s="460"/>
      <c r="T24" s="85"/>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86"/>
      <c r="BP24" s="439"/>
      <c r="BQ24" s="439"/>
      <c r="BR24" s="439"/>
      <c r="BS24" s="439"/>
      <c r="BT24" s="439"/>
      <c r="BU24" s="439"/>
      <c r="BV24" s="439"/>
      <c r="BW24" s="439"/>
      <c r="BX24" s="439"/>
      <c r="BY24" s="439"/>
      <c r="BZ24" s="439"/>
      <c r="CA24" s="439"/>
      <c r="CB24" s="439"/>
      <c r="CC24" s="439"/>
      <c r="CD24" s="439"/>
      <c r="CE24" s="439"/>
      <c r="CF24" s="439"/>
      <c r="CG24" s="439"/>
      <c r="CH24" s="439"/>
      <c r="CI24" s="439"/>
      <c r="CJ24" s="439"/>
      <c r="CK24" s="439"/>
      <c r="CL24" s="439"/>
      <c r="CM24" s="439"/>
      <c r="CN24" s="439"/>
      <c r="CO24" s="439"/>
      <c r="CP24" s="439"/>
      <c r="CQ24" s="439"/>
      <c r="CR24" s="439"/>
      <c r="CS24" s="439"/>
      <c r="CT24" s="439"/>
      <c r="CU24" s="439"/>
      <c r="CV24" s="439"/>
      <c r="CW24" s="439"/>
      <c r="CX24" s="439"/>
      <c r="CY24" s="439"/>
      <c r="CZ24" s="439"/>
      <c r="DA24" s="439"/>
    </row>
    <row r="25" spans="1:105" s="87" customFormat="1" ht="12.75" x14ac:dyDescent="0.2">
      <c r="A25" s="458"/>
      <c r="B25" s="458"/>
      <c r="C25" s="458"/>
      <c r="D25" s="458"/>
      <c r="E25" s="458"/>
      <c r="F25" s="442"/>
      <c r="G25" s="443"/>
      <c r="H25" s="443"/>
      <c r="I25" s="443"/>
      <c r="J25" s="443"/>
      <c r="K25" s="443"/>
      <c r="L25" s="443"/>
      <c r="M25" s="443"/>
      <c r="N25" s="443"/>
      <c r="O25" s="456"/>
      <c r="P25" s="459"/>
      <c r="Q25" s="459"/>
      <c r="R25" s="459"/>
      <c r="S25" s="460"/>
      <c r="T25" s="85"/>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86"/>
      <c r="BP25" s="439"/>
      <c r="BQ25" s="439"/>
      <c r="BR25" s="439"/>
      <c r="BS25" s="439"/>
      <c r="BT25" s="439"/>
      <c r="BU25" s="439"/>
      <c r="BV25" s="439"/>
      <c r="BW25" s="439"/>
      <c r="BX25" s="439"/>
      <c r="BY25" s="439"/>
      <c r="BZ25" s="439"/>
      <c r="CA25" s="439"/>
      <c r="CB25" s="439"/>
      <c r="CC25" s="439"/>
      <c r="CD25" s="439"/>
      <c r="CE25" s="439"/>
      <c r="CF25" s="439"/>
      <c r="CG25" s="439"/>
      <c r="CH25" s="439"/>
      <c r="CI25" s="439"/>
      <c r="CJ25" s="439"/>
      <c r="CK25" s="439"/>
      <c r="CL25" s="439"/>
      <c r="CM25" s="439"/>
      <c r="CN25" s="439"/>
      <c r="CO25" s="439"/>
      <c r="CP25" s="439"/>
      <c r="CQ25" s="439"/>
      <c r="CR25" s="439"/>
      <c r="CS25" s="439"/>
      <c r="CT25" s="439"/>
      <c r="CU25" s="439"/>
      <c r="CV25" s="439"/>
      <c r="CW25" s="439"/>
      <c r="CX25" s="439"/>
      <c r="CY25" s="439"/>
      <c r="CZ25" s="439"/>
      <c r="DA25" s="439"/>
    </row>
    <row r="26" spans="1:105" s="87" customFormat="1" ht="12.75" x14ac:dyDescent="0.2">
      <c r="A26" s="458"/>
      <c r="B26" s="458"/>
      <c r="C26" s="458"/>
      <c r="D26" s="458"/>
      <c r="E26" s="458"/>
      <c r="F26" s="442"/>
      <c r="G26" s="443"/>
      <c r="H26" s="443"/>
      <c r="I26" s="443"/>
      <c r="J26" s="443"/>
      <c r="K26" s="443"/>
      <c r="L26" s="443"/>
      <c r="M26" s="443"/>
      <c r="N26" s="443"/>
      <c r="O26" s="456"/>
      <c r="P26" s="459"/>
      <c r="Q26" s="459"/>
      <c r="R26" s="459"/>
      <c r="S26" s="460"/>
      <c r="T26" s="85"/>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86"/>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c r="CU26" s="439"/>
      <c r="CV26" s="439"/>
      <c r="CW26" s="439"/>
      <c r="CX26" s="439"/>
      <c r="CY26" s="439"/>
      <c r="CZ26" s="439"/>
      <c r="DA26" s="439"/>
    </row>
    <row r="27" spans="1:105" s="87" customFormat="1" ht="12.75" x14ac:dyDescent="0.2">
      <c r="A27" s="458"/>
      <c r="B27" s="458"/>
      <c r="C27" s="458"/>
      <c r="D27" s="458"/>
      <c r="E27" s="458"/>
      <c r="F27" s="442"/>
      <c r="G27" s="443"/>
      <c r="H27" s="443"/>
      <c r="I27" s="443"/>
      <c r="J27" s="443"/>
      <c r="K27" s="443"/>
      <c r="L27" s="443"/>
      <c r="M27" s="443"/>
      <c r="N27" s="443"/>
      <c r="O27" s="456"/>
      <c r="P27" s="459"/>
      <c r="Q27" s="459"/>
      <c r="R27" s="459"/>
      <c r="S27" s="460"/>
      <c r="T27" s="85"/>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86"/>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439"/>
      <c r="CO27" s="439"/>
      <c r="CP27" s="439"/>
      <c r="CQ27" s="439"/>
      <c r="CR27" s="439"/>
      <c r="CS27" s="439"/>
      <c r="CT27" s="439"/>
      <c r="CU27" s="439"/>
      <c r="CV27" s="439"/>
      <c r="CW27" s="439"/>
      <c r="CX27" s="439"/>
      <c r="CY27" s="439"/>
      <c r="CZ27" s="439"/>
      <c r="DA27" s="439"/>
    </row>
    <row r="28" spans="1:105" s="87" customFormat="1" ht="12.75" x14ac:dyDescent="0.2">
      <c r="A28" s="458"/>
      <c r="B28" s="458"/>
      <c r="C28" s="458"/>
      <c r="D28" s="458"/>
      <c r="E28" s="458"/>
      <c r="F28" s="442"/>
      <c r="G28" s="443"/>
      <c r="H28" s="443"/>
      <c r="I28" s="443"/>
      <c r="J28" s="443"/>
      <c r="K28" s="443"/>
      <c r="L28" s="443"/>
      <c r="M28" s="443"/>
      <c r="N28" s="443"/>
      <c r="O28" s="456"/>
      <c r="P28" s="459"/>
      <c r="Q28" s="459"/>
      <c r="R28" s="459"/>
      <c r="S28" s="460"/>
      <c r="T28" s="85"/>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86"/>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39"/>
      <c r="CO28" s="439"/>
      <c r="CP28" s="439"/>
      <c r="CQ28" s="439"/>
      <c r="CR28" s="439"/>
      <c r="CS28" s="439"/>
      <c r="CT28" s="439"/>
      <c r="CU28" s="439"/>
      <c r="CV28" s="439"/>
      <c r="CW28" s="439"/>
      <c r="CX28" s="439"/>
      <c r="CY28" s="439"/>
      <c r="CZ28" s="439"/>
      <c r="DA28" s="439"/>
    </row>
    <row r="29" spans="1:105" s="87" customFormat="1" x14ac:dyDescent="0.2">
      <c r="A29" s="461"/>
      <c r="B29" s="462"/>
      <c r="C29" s="462"/>
      <c r="D29" s="462"/>
      <c r="E29" s="463"/>
      <c r="F29" s="442"/>
      <c r="G29" s="443"/>
      <c r="H29" s="443"/>
      <c r="I29" s="443"/>
      <c r="J29" s="443"/>
      <c r="K29" s="443"/>
      <c r="L29" s="443"/>
      <c r="M29" s="443"/>
      <c r="N29" s="443"/>
      <c r="O29" s="456"/>
      <c r="P29" s="456"/>
      <c r="Q29" s="456"/>
      <c r="R29" s="456"/>
      <c r="S29" s="457"/>
      <c r="T29" s="85"/>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86"/>
      <c r="BP29" s="444"/>
      <c r="BQ29" s="445"/>
      <c r="BR29" s="445"/>
      <c r="BS29" s="445"/>
      <c r="BT29" s="445"/>
      <c r="BU29" s="445"/>
      <c r="BV29" s="445"/>
      <c r="BW29" s="445"/>
      <c r="BX29" s="445"/>
      <c r="BY29" s="445"/>
      <c r="BZ29" s="445"/>
      <c r="CA29" s="445"/>
      <c r="CB29" s="445"/>
      <c r="CC29" s="445"/>
      <c r="CD29" s="445"/>
      <c r="CE29" s="445"/>
      <c r="CF29" s="445"/>
      <c r="CG29" s="445"/>
      <c r="CH29" s="446"/>
      <c r="CI29" s="444"/>
      <c r="CJ29" s="445"/>
      <c r="CK29" s="445"/>
      <c r="CL29" s="445"/>
      <c r="CM29" s="445"/>
      <c r="CN29" s="445"/>
      <c r="CO29" s="445"/>
      <c r="CP29" s="445"/>
      <c r="CQ29" s="445"/>
      <c r="CR29" s="445"/>
      <c r="CS29" s="445"/>
      <c r="CT29" s="445"/>
      <c r="CU29" s="445"/>
      <c r="CV29" s="445"/>
      <c r="CW29" s="445"/>
      <c r="CX29" s="445"/>
      <c r="CY29" s="445"/>
      <c r="CZ29" s="445"/>
      <c r="DA29" s="446"/>
    </row>
    <row r="30" spans="1:105" x14ac:dyDescent="0.2">
      <c r="A30" s="4"/>
      <c r="B30" s="455" t="s">
        <v>19</v>
      </c>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5"/>
      <c r="BP30" s="440">
        <f>SUM(BP7:CH29)</f>
        <v>250000</v>
      </c>
      <c r="BQ30" s="440"/>
      <c r="BR30" s="440"/>
      <c r="BS30" s="440"/>
      <c r="BT30" s="440"/>
      <c r="BU30" s="440"/>
      <c r="BV30" s="440"/>
      <c r="BW30" s="440"/>
      <c r="BX30" s="440"/>
      <c r="BY30" s="440"/>
      <c r="BZ30" s="440"/>
      <c r="CA30" s="440"/>
      <c r="CB30" s="440"/>
      <c r="CC30" s="440"/>
      <c r="CD30" s="440"/>
      <c r="CE30" s="440"/>
      <c r="CF30" s="440"/>
      <c r="CG30" s="440"/>
      <c r="CH30" s="440"/>
      <c r="CI30" s="440">
        <f>SUM(CI7:DA29)</f>
        <v>0</v>
      </c>
      <c r="CJ30" s="440"/>
      <c r="CK30" s="440"/>
      <c r="CL30" s="440"/>
      <c r="CM30" s="440"/>
      <c r="CN30" s="440"/>
      <c r="CO30" s="440"/>
      <c r="CP30" s="440"/>
      <c r="CQ30" s="440"/>
      <c r="CR30" s="440"/>
      <c r="CS30" s="440"/>
      <c r="CT30" s="440"/>
      <c r="CU30" s="440"/>
      <c r="CV30" s="440"/>
      <c r="CW30" s="440"/>
      <c r="CX30" s="440"/>
      <c r="CY30" s="440"/>
      <c r="CZ30" s="440"/>
      <c r="DA30" s="440"/>
    </row>
    <row r="32" spans="1:105" ht="26.25" x14ac:dyDescent="0.4">
      <c r="E32" s="272" t="str">
        <f ca="1">IF(OR('Расчет налога и взносов'!Z1&gt;3,'Расчет налога и взносов'!AA1&gt;2013),"Демонстрация завершена!","")</f>
        <v>Демонстрация завершена!</v>
      </c>
      <c r="BT32" s="688" t="str">
        <f ca="1">IF(E32="","","Счет на оплату")</f>
        <v>Счет на оплату</v>
      </c>
      <c r="BU32" s="688"/>
      <c r="BV32" s="688"/>
      <c r="BW32" s="688"/>
      <c r="BX32" s="688"/>
      <c r="BY32" s="688"/>
      <c r="BZ32" s="688"/>
      <c r="CA32" s="688"/>
      <c r="CB32" s="688"/>
      <c r="CC32" s="688"/>
      <c r="CD32" s="688"/>
      <c r="CE32" s="688"/>
      <c r="CF32" s="688"/>
      <c r="CG32" s="688"/>
      <c r="CH32" s="688"/>
      <c r="CI32" s="688"/>
      <c r="CJ32" s="688"/>
      <c r="CK32" s="688"/>
      <c r="CL32" s="688"/>
      <c r="CM32" s="688"/>
      <c r="CN32" s="688"/>
      <c r="CO32" s="688"/>
      <c r="CP32" s="688"/>
    </row>
    <row r="34" spans="1:105" s="2" customFormat="1" ht="12.75" x14ac:dyDescent="0.2">
      <c r="A34" s="464" t="s">
        <v>16</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c r="CL34" s="464"/>
      <c r="CM34" s="464"/>
      <c r="CN34" s="464"/>
      <c r="CO34" s="464"/>
      <c r="CP34" s="464"/>
      <c r="CQ34" s="464"/>
      <c r="CR34" s="464"/>
      <c r="CS34" s="464"/>
      <c r="CT34" s="464"/>
      <c r="CU34" s="464"/>
      <c r="CV34" s="464"/>
      <c r="CW34" s="464"/>
      <c r="CX34" s="464"/>
      <c r="CY34" s="464"/>
      <c r="CZ34" s="464"/>
      <c r="DA34" s="464"/>
    </row>
    <row r="36" spans="1:105" x14ac:dyDescent="0.2">
      <c r="A36" s="438" t="s">
        <v>18</v>
      </c>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c r="BN36" s="433"/>
      <c r="BO36" s="434"/>
      <c r="BP36" s="433" t="s">
        <v>52</v>
      </c>
      <c r="BQ36" s="433"/>
      <c r="BR36" s="433"/>
      <c r="BS36" s="433"/>
      <c r="BT36" s="433"/>
      <c r="BU36" s="433"/>
      <c r="BV36" s="433"/>
      <c r="BW36" s="433"/>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c r="CT36" s="433"/>
      <c r="CU36" s="433"/>
      <c r="CV36" s="433"/>
      <c r="CW36" s="433"/>
      <c r="CX36" s="433"/>
      <c r="CY36" s="433"/>
      <c r="CZ36" s="433"/>
      <c r="DA36" s="434"/>
    </row>
    <row r="37" spans="1:105" ht="48" customHeight="1" x14ac:dyDescent="0.2">
      <c r="A37" s="435" t="s">
        <v>17</v>
      </c>
      <c r="B37" s="436"/>
      <c r="C37" s="436"/>
      <c r="D37" s="436"/>
      <c r="E37" s="437"/>
      <c r="F37" s="435" t="s">
        <v>22</v>
      </c>
      <c r="G37" s="436"/>
      <c r="H37" s="436"/>
      <c r="I37" s="436"/>
      <c r="J37" s="436"/>
      <c r="K37" s="436"/>
      <c r="L37" s="436"/>
      <c r="M37" s="436"/>
      <c r="N37" s="436"/>
      <c r="O37" s="436"/>
      <c r="P37" s="436"/>
      <c r="Q37" s="436"/>
      <c r="R37" s="436"/>
      <c r="S37" s="437"/>
      <c r="T37" s="435" t="s">
        <v>23</v>
      </c>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c r="BK37" s="436"/>
      <c r="BL37" s="436"/>
      <c r="BM37" s="436"/>
      <c r="BN37" s="436"/>
      <c r="BO37" s="437"/>
      <c r="BP37" s="435" t="s">
        <v>62</v>
      </c>
      <c r="BQ37" s="436"/>
      <c r="BR37" s="436"/>
      <c r="BS37" s="436"/>
      <c r="BT37" s="436"/>
      <c r="BU37" s="436"/>
      <c r="BV37" s="436"/>
      <c r="BW37" s="436"/>
      <c r="BX37" s="436"/>
      <c r="BY37" s="436"/>
      <c r="BZ37" s="436"/>
      <c r="CA37" s="436"/>
      <c r="CB37" s="436"/>
      <c r="CC37" s="436"/>
      <c r="CD37" s="436"/>
      <c r="CE37" s="436"/>
      <c r="CF37" s="436"/>
      <c r="CG37" s="436"/>
      <c r="CH37" s="437"/>
      <c r="CI37" s="435" t="s">
        <v>63</v>
      </c>
      <c r="CJ37" s="436"/>
      <c r="CK37" s="436"/>
      <c r="CL37" s="436"/>
      <c r="CM37" s="436"/>
      <c r="CN37" s="436"/>
      <c r="CO37" s="436"/>
      <c r="CP37" s="436"/>
      <c r="CQ37" s="436"/>
      <c r="CR37" s="436"/>
      <c r="CS37" s="436"/>
      <c r="CT37" s="436"/>
      <c r="CU37" s="436"/>
      <c r="CV37" s="436"/>
      <c r="CW37" s="436"/>
      <c r="CX37" s="436"/>
      <c r="CY37" s="436"/>
      <c r="CZ37" s="436"/>
      <c r="DA37" s="437"/>
    </row>
    <row r="38" spans="1:105" x14ac:dyDescent="0.2">
      <c r="A38" s="451">
        <v>1</v>
      </c>
      <c r="B38" s="451"/>
      <c r="C38" s="451"/>
      <c r="D38" s="451"/>
      <c r="E38" s="451"/>
      <c r="F38" s="451">
        <v>2</v>
      </c>
      <c r="G38" s="451"/>
      <c r="H38" s="451"/>
      <c r="I38" s="451"/>
      <c r="J38" s="451"/>
      <c r="K38" s="451"/>
      <c r="L38" s="451"/>
      <c r="M38" s="451"/>
      <c r="N38" s="451"/>
      <c r="O38" s="451"/>
      <c r="P38" s="451"/>
      <c r="Q38" s="451"/>
      <c r="R38" s="451"/>
      <c r="S38" s="451"/>
      <c r="T38" s="447">
        <v>3</v>
      </c>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51">
        <v>4</v>
      </c>
      <c r="BQ38" s="451"/>
      <c r="BR38" s="451"/>
      <c r="BS38" s="451"/>
      <c r="BT38" s="451"/>
      <c r="BU38" s="451"/>
      <c r="BV38" s="451"/>
      <c r="BW38" s="451"/>
      <c r="BX38" s="451"/>
      <c r="BY38" s="451"/>
      <c r="BZ38" s="451"/>
      <c r="CA38" s="451"/>
      <c r="CB38" s="451"/>
      <c r="CC38" s="451"/>
      <c r="CD38" s="451"/>
      <c r="CE38" s="451"/>
      <c r="CF38" s="451"/>
      <c r="CG38" s="451"/>
      <c r="CH38" s="451"/>
      <c r="CI38" s="451">
        <v>5</v>
      </c>
      <c r="CJ38" s="451"/>
      <c r="CK38" s="451"/>
      <c r="CL38" s="451"/>
      <c r="CM38" s="451"/>
      <c r="CN38" s="451"/>
      <c r="CO38" s="451"/>
      <c r="CP38" s="451"/>
      <c r="CQ38" s="451"/>
      <c r="CR38" s="451"/>
      <c r="CS38" s="451"/>
      <c r="CT38" s="451"/>
      <c r="CU38" s="451"/>
      <c r="CV38" s="451"/>
      <c r="CW38" s="451"/>
      <c r="CX38" s="451"/>
      <c r="CY38" s="451"/>
      <c r="CZ38" s="451"/>
      <c r="DA38" s="451"/>
    </row>
    <row r="39" spans="1:105" s="197" customFormat="1" ht="12.75" customHeight="1" x14ac:dyDescent="0.2">
      <c r="A39" s="454"/>
      <c r="B39" s="454"/>
      <c r="C39" s="454"/>
      <c r="D39" s="454"/>
      <c r="E39" s="454"/>
      <c r="F39" s="452"/>
      <c r="G39" s="453"/>
      <c r="H39" s="453"/>
      <c r="I39" s="453"/>
      <c r="J39" s="453"/>
      <c r="K39" s="453"/>
      <c r="L39" s="453"/>
      <c r="M39" s="453"/>
      <c r="N39" s="453"/>
      <c r="O39" s="448"/>
      <c r="P39" s="449"/>
      <c r="Q39" s="449"/>
      <c r="R39" s="449"/>
      <c r="S39" s="450"/>
      <c r="T39" s="270"/>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432"/>
      <c r="BG39" s="432"/>
      <c r="BH39" s="432"/>
      <c r="BI39" s="432"/>
      <c r="BJ39" s="432"/>
      <c r="BK39" s="432"/>
      <c r="BL39" s="432"/>
      <c r="BM39" s="432"/>
      <c r="BN39" s="432"/>
      <c r="BO39" s="271"/>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row>
    <row r="40" spans="1:105" s="197" customFormat="1" ht="12.75" x14ac:dyDescent="0.2">
      <c r="A40" s="454"/>
      <c r="B40" s="454"/>
      <c r="C40" s="454"/>
      <c r="D40" s="454"/>
      <c r="E40" s="454"/>
      <c r="F40" s="452"/>
      <c r="G40" s="453"/>
      <c r="H40" s="453"/>
      <c r="I40" s="453"/>
      <c r="J40" s="453"/>
      <c r="K40" s="453"/>
      <c r="L40" s="453"/>
      <c r="M40" s="453"/>
      <c r="N40" s="453"/>
      <c r="O40" s="448"/>
      <c r="P40" s="449"/>
      <c r="Q40" s="449"/>
      <c r="R40" s="449"/>
      <c r="S40" s="450"/>
      <c r="T40" s="270"/>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271"/>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31"/>
      <c r="CY40" s="431"/>
      <c r="CZ40" s="431"/>
      <c r="DA40" s="431"/>
    </row>
    <row r="41" spans="1:105" s="197" customFormat="1" ht="12.75" x14ac:dyDescent="0.2">
      <c r="A41" s="454"/>
      <c r="B41" s="454"/>
      <c r="C41" s="454"/>
      <c r="D41" s="454"/>
      <c r="E41" s="454"/>
      <c r="F41" s="452"/>
      <c r="G41" s="453"/>
      <c r="H41" s="453"/>
      <c r="I41" s="453"/>
      <c r="J41" s="453"/>
      <c r="K41" s="453"/>
      <c r="L41" s="453"/>
      <c r="M41" s="453"/>
      <c r="N41" s="453"/>
      <c r="O41" s="448"/>
      <c r="P41" s="449"/>
      <c r="Q41" s="449"/>
      <c r="R41" s="449"/>
      <c r="S41" s="450"/>
      <c r="T41" s="270"/>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c r="BK41" s="432"/>
      <c r="BL41" s="432"/>
      <c r="BM41" s="432"/>
      <c r="BN41" s="432"/>
      <c r="BO41" s="27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row>
    <row r="42" spans="1:105" s="197" customFormat="1" ht="12.75" x14ac:dyDescent="0.2">
      <c r="A42" s="454"/>
      <c r="B42" s="454"/>
      <c r="C42" s="454"/>
      <c r="D42" s="454"/>
      <c r="E42" s="454"/>
      <c r="F42" s="452"/>
      <c r="G42" s="453"/>
      <c r="H42" s="453"/>
      <c r="I42" s="453"/>
      <c r="J42" s="453"/>
      <c r="K42" s="453"/>
      <c r="L42" s="453"/>
      <c r="M42" s="453"/>
      <c r="N42" s="453"/>
      <c r="O42" s="448"/>
      <c r="P42" s="449"/>
      <c r="Q42" s="449"/>
      <c r="R42" s="449"/>
      <c r="S42" s="450"/>
      <c r="T42" s="270"/>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c r="BB42" s="432"/>
      <c r="BC42" s="432"/>
      <c r="BD42" s="432"/>
      <c r="BE42" s="432"/>
      <c r="BF42" s="432"/>
      <c r="BG42" s="432"/>
      <c r="BH42" s="432"/>
      <c r="BI42" s="432"/>
      <c r="BJ42" s="432"/>
      <c r="BK42" s="432"/>
      <c r="BL42" s="432"/>
      <c r="BM42" s="432"/>
      <c r="BN42" s="432"/>
      <c r="BO42" s="27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row>
    <row r="43" spans="1:105" s="197" customFormat="1" ht="12.75" x14ac:dyDescent="0.2">
      <c r="A43" s="454"/>
      <c r="B43" s="454"/>
      <c r="C43" s="454"/>
      <c r="D43" s="454"/>
      <c r="E43" s="454"/>
      <c r="F43" s="452"/>
      <c r="G43" s="453"/>
      <c r="H43" s="453"/>
      <c r="I43" s="453"/>
      <c r="J43" s="453"/>
      <c r="K43" s="453"/>
      <c r="L43" s="453"/>
      <c r="M43" s="453"/>
      <c r="N43" s="453"/>
      <c r="O43" s="448"/>
      <c r="P43" s="449"/>
      <c r="Q43" s="449"/>
      <c r="R43" s="449"/>
      <c r="S43" s="450"/>
      <c r="T43" s="270"/>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27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row>
    <row r="44" spans="1:105" s="197" customFormat="1" ht="12.75" x14ac:dyDescent="0.2">
      <c r="A44" s="454"/>
      <c r="B44" s="454"/>
      <c r="C44" s="454"/>
      <c r="D44" s="454"/>
      <c r="E44" s="454"/>
      <c r="F44" s="452"/>
      <c r="G44" s="453"/>
      <c r="H44" s="453"/>
      <c r="I44" s="453"/>
      <c r="J44" s="453"/>
      <c r="K44" s="453"/>
      <c r="L44" s="453"/>
      <c r="M44" s="453"/>
      <c r="N44" s="453"/>
      <c r="O44" s="448"/>
      <c r="P44" s="449"/>
      <c r="Q44" s="449"/>
      <c r="R44" s="449"/>
      <c r="S44" s="450"/>
      <c r="T44" s="270"/>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c r="BB44" s="432"/>
      <c r="BC44" s="432"/>
      <c r="BD44" s="432"/>
      <c r="BE44" s="432"/>
      <c r="BF44" s="432"/>
      <c r="BG44" s="432"/>
      <c r="BH44" s="432"/>
      <c r="BI44" s="432"/>
      <c r="BJ44" s="432"/>
      <c r="BK44" s="432"/>
      <c r="BL44" s="432"/>
      <c r="BM44" s="432"/>
      <c r="BN44" s="432"/>
      <c r="BO44" s="27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row>
    <row r="45" spans="1:105" s="197" customFormat="1" ht="12.75" x14ac:dyDescent="0.2">
      <c r="A45" s="454"/>
      <c r="B45" s="454"/>
      <c r="C45" s="454"/>
      <c r="D45" s="454"/>
      <c r="E45" s="454"/>
      <c r="F45" s="452"/>
      <c r="G45" s="453"/>
      <c r="H45" s="453"/>
      <c r="I45" s="453"/>
      <c r="J45" s="453"/>
      <c r="K45" s="453"/>
      <c r="L45" s="453"/>
      <c r="M45" s="453"/>
      <c r="N45" s="453"/>
      <c r="O45" s="448"/>
      <c r="P45" s="449"/>
      <c r="Q45" s="449"/>
      <c r="R45" s="449"/>
      <c r="S45" s="450"/>
      <c r="T45" s="270"/>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c r="BB45" s="432"/>
      <c r="BC45" s="432"/>
      <c r="BD45" s="432"/>
      <c r="BE45" s="432"/>
      <c r="BF45" s="432"/>
      <c r="BG45" s="432"/>
      <c r="BH45" s="432"/>
      <c r="BI45" s="432"/>
      <c r="BJ45" s="432"/>
      <c r="BK45" s="432"/>
      <c r="BL45" s="432"/>
      <c r="BM45" s="432"/>
      <c r="BN45" s="432"/>
      <c r="BO45" s="271"/>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row>
    <row r="46" spans="1:105" s="197" customFormat="1" ht="12.75" x14ac:dyDescent="0.2">
      <c r="A46" s="454"/>
      <c r="B46" s="454"/>
      <c r="C46" s="454"/>
      <c r="D46" s="454"/>
      <c r="E46" s="454"/>
      <c r="F46" s="452"/>
      <c r="G46" s="453"/>
      <c r="H46" s="453"/>
      <c r="I46" s="453"/>
      <c r="J46" s="453"/>
      <c r="K46" s="453"/>
      <c r="L46" s="453"/>
      <c r="M46" s="453"/>
      <c r="N46" s="453"/>
      <c r="O46" s="448"/>
      <c r="P46" s="449"/>
      <c r="Q46" s="449"/>
      <c r="R46" s="449"/>
      <c r="S46" s="450"/>
      <c r="T46" s="270"/>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27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row>
    <row r="47" spans="1:105" s="197" customFormat="1" ht="12.75" x14ac:dyDescent="0.2">
      <c r="A47" s="454"/>
      <c r="B47" s="454"/>
      <c r="C47" s="454"/>
      <c r="D47" s="454"/>
      <c r="E47" s="454"/>
      <c r="F47" s="452"/>
      <c r="G47" s="453"/>
      <c r="H47" s="453"/>
      <c r="I47" s="453"/>
      <c r="J47" s="453"/>
      <c r="K47" s="453"/>
      <c r="L47" s="453"/>
      <c r="M47" s="453"/>
      <c r="N47" s="453"/>
      <c r="O47" s="448"/>
      <c r="P47" s="449"/>
      <c r="Q47" s="449"/>
      <c r="R47" s="449"/>
      <c r="S47" s="450"/>
      <c r="T47" s="270"/>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c r="BB47" s="432"/>
      <c r="BC47" s="432"/>
      <c r="BD47" s="432"/>
      <c r="BE47" s="432"/>
      <c r="BF47" s="432"/>
      <c r="BG47" s="432"/>
      <c r="BH47" s="432"/>
      <c r="BI47" s="432"/>
      <c r="BJ47" s="432"/>
      <c r="BK47" s="432"/>
      <c r="BL47" s="432"/>
      <c r="BM47" s="432"/>
      <c r="BN47" s="432"/>
      <c r="BO47" s="27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row>
    <row r="48" spans="1:105" x14ac:dyDescent="0.2">
      <c r="A48" s="4"/>
      <c r="B48" s="455" t="s">
        <v>20</v>
      </c>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5"/>
      <c r="BM48" s="455"/>
      <c r="BN48" s="455"/>
      <c r="BO48" s="5"/>
      <c r="BP48" s="440">
        <f>SUM(BP39:CH47)</f>
        <v>0</v>
      </c>
      <c r="BQ48" s="440"/>
      <c r="BR48" s="440"/>
      <c r="BS48" s="440"/>
      <c r="BT48" s="440"/>
      <c r="BU48" s="440"/>
      <c r="BV48" s="440"/>
      <c r="BW48" s="440"/>
      <c r="BX48" s="440"/>
      <c r="BY48" s="440"/>
      <c r="BZ48" s="440"/>
      <c r="CA48" s="440"/>
      <c r="CB48" s="440"/>
      <c r="CC48" s="440"/>
      <c r="CD48" s="440"/>
      <c r="CE48" s="440"/>
      <c r="CF48" s="440"/>
      <c r="CG48" s="440"/>
      <c r="CH48" s="440"/>
      <c r="CI48" s="440">
        <f>SUM(CI39:DA47)</f>
        <v>0</v>
      </c>
      <c r="CJ48" s="440"/>
      <c r="CK48" s="440"/>
      <c r="CL48" s="440"/>
      <c r="CM48" s="440"/>
      <c r="CN48" s="440"/>
      <c r="CO48" s="440"/>
      <c r="CP48" s="440"/>
      <c r="CQ48" s="440"/>
      <c r="CR48" s="440"/>
      <c r="CS48" s="440"/>
      <c r="CT48" s="440"/>
      <c r="CU48" s="440"/>
      <c r="CV48" s="440"/>
      <c r="CW48" s="440"/>
      <c r="CX48" s="440"/>
      <c r="CY48" s="440"/>
      <c r="CZ48" s="440"/>
      <c r="DA48" s="440"/>
    </row>
    <row r="49" spans="1:105" x14ac:dyDescent="0.2">
      <c r="A49" s="4"/>
      <c r="B49" s="455" t="s">
        <v>21</v>
      </c>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5"/>
      <c r="BM49" s="455"/>
      <c r="BN49" s="455"/>
      <c r="BO49" s="5"/>
      <c r="BP49" s="440">
        <f>УСН1+УСН2</f>
        <v>250000</v>
      </c>
      <c r="BQ49" s="440"/>
      <c r="BR49" s="440"/>
      <c r="BS49" s="440"/>
      <c r="BT49" s="440"/>
      <c r="BU49" s="440"/>
      <c r="BV49" s="440"/>
      <c r="BW49" s="440"/>
      <c r="BX49" s="440"/>
      <c r="BY49" s="440"/>
      <c r="BZ49" s="440"/>
      <c r="CA49" s="440"/>
      <c r="CB49" s="440"/>
      <c r="CC49" s="440"/>
      <c r="CD49" s="440"/>
      <c r="CE49" s="440"/>
      <c r="CF49" s="440"/>
      <c r="CG49" s="440"/>
      <c r="CH49" s="440"/>
      <c r="CI49" s="440">
        <f>CI30+CI48</f>
        <v>0</v>
      </c>
      <c r="CJ49" s="440"/>
      <c r="CK49" s="440"/>
      <c r="CL49" s="440"/>
      <c r="CM49" s="440"/>
      <c r="CN49" s="440"/>
      <c r="CO49" s="440"/>
      <c r="CP49" s="440"/>
      <c r="CQ49" s="440"/>
      <c r="CR49" s="440"/>
      <c r="CS49" s="440"/>
      <c r="CT49" s="440"/>
      <c r="CU49" s="440"/>
      <c r="CV49" s="440"/>
      <c r="CW49" s="440"/>
      <c r="CX49" s="440"/>
      <c r="CY49" s="440"/>
      <c r="CZ49" s="440"/>
      <c r="DA49" s="440"/>
    </row>
  </sheetData>
  <sheetProtection password="9545" sheet="1" objects="1" scenarios="1" formatRows="0" selectLockedCells="1"/>
  <customSheetViews>
    <customSheetView guid="{6FC1B69A-BC8B-4604-944B-6372D0B618C1}" showPageBreaks="1" showGridLines="0" view="pageBreakPreview" showRuler="0">
      <selection activeCell="BP32" sqref="BP32:CH32"/>
      <pageMargins left="0.78740157480314965" right="0.55118110236220474"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6E2ACC73-2521-441F-B10D-4DAD28BFFDFA}" showPageBreaks="1" showGridLines="0" view="pageBreakPreview" topLeftCell="A8">
      <selection activeCell="BP32" sqref="BP32:CH32"/>
      <pageMargins left="0.78740157480314965" right="0.55118110236220474"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228">
    <mergeCell ref="BP28:CH28"/>
    <mergeCell ref="CI28:DA28"/>
    <mergeCell ref="A27:E27"/>
    <mergeCell ref="F27:N27"/>
    <mergeCell ref="O27:S27"/>
    <mergeCell ref="U27:BN27"/>
    <mergeCell ref="BP27:CH27"/>
    <mergeCell ref="CI27:DA27"/>
    <mergeCell ref="BP24:CH24"/>
    <mergeCell ref="CI24:DA24"/>
    <mergeCell ref="A23:E23"/>
    <mergeCell ref="F23:N23"/>
    <mergeCell ref="O23:S23"/>
    <mergeCell ref="U23:BN23"/>
    <mergeCell ref="BP23:CH23"/>
    <mergeCell ref="CI23:DA23"/>
    <mergeCell ref="A26:E26"/>
    <mergeCell ref="F26:N26"/>
    <mergeCell ref="O26:S26"/>
    <mergeCell ref="U26:BN26"/>
    <mergeCell ref="BP26:CH26"/>
    <mergeCell ref="CI26:DA26"/>
    <mergeCell ref="A25:E25"/>
    <mergeCell ref="F25:N25"/>
    <mergeCell ref="O25:S25"/>
    <mergeCell ref="U25:BN25"/>
    <mergeCell ref="BP25:CH25"/>
    <mergeCell ref="CI25:DA25"/>
    <mergeCell ref="BP20:CH20"/>
    <mergeCell ref="CI20:DA20"/>
    <mergeCell ref="A19:E19"/>
    <mergeCell ref="F19:N19"/>
    <mergeCell ref="O19:S19"/>
    <mergeCell ref="U19:BN19"/>
    <mergeCell ref="BP19:CH19"/>
    <mergeCell ref="CI19:DA19"/>
    <mergeCell ref="A22:E22"/>
    <mergeCell ref="F22:N22"/>
    <mergeCell ref="O22:S22"/>
    <mergeCell ref="U22:BN22"/>
    <mergeCell ref="BP22:CH22"/>
    <mergeCell ref="CI22:DA22"/>
    <mergeCell ref="A21:E21"/>
    <mergeCell ref="F21:N21"/>
    <mergeCell ref="O21:S21"/>
    <mergeCell ref="U21:BN21"/>
    <mergeCell ref="BP21:CH21"/>
    <mergeCell ref="CI21:DA21"/>
    <mergeCell ref="F8:N8"/>
    <mergeCell ref="A7:E7"/>
    <mergeCell ref="F9:N9"/>
    <mergeCell ref="A9:E9"/>
    <mergeCell ref="A8:E8"/>
    <mergeCell ref="A10:E10"/>
    <mergeCell ref="F5:S5"/>
    <mergeCell ref="T5:BO5"/>
    <mergeCell ref="O9:S9"/>
    <mergeCell ref="U9:BN9"/>
    <mergeCell ref="BP5:CH5"/>
    <mergeCell ref="CI5:DA5"/>
    <mergeCell ref="U7:BN7"/>
    <mergeCell ref="O7:S7"/>
    <mergeCell ref="F7:N7"/>
    <mergeCell ref="A2:DA2"/>
    <mergeCell ref="BP6:CH6"/>
    <mergeCell ref="CI6:DA6"/>
    <mergeCell ref="F6:S6"/>
    <mergeCell ref="T6:BO6"/>
    <mergeCell ref="A6:E6"/>
    <mergeCell ref="CI7:DA7"/>
    <mergeCell ref="BP4:DA4"/>
    <mergeCell ref="A5:E5"/>
    <mergeCell ref="A4:BO4"/>
    <mergeCell ref="BP9:CH9"/>
    <mergeCell ref="CI9:DA9"/>
    <mergeCell ref="BP7:CH7"/>
    <mergeCell ref="O8:S8"/>
    <mergeCell ref="CI12:DA12"/>
    <mergeCell ref="CI8:DA8"/>
    <mergeCell ref="U8:BN8"/>
    <mergeCell ref="BP8:CH8"/>
    <mergeCell ref="CI10:DA10"/>
    <mergeCell ref="CI11:DA11"/>
    <mergeCell ref="U12:BN12"/>
    <mergeCell ref="BP12:CH12"/>
    <mergeCell ref="BP11:CH11"/>
    <mergeCell ref="BP10:CH10"/>
    <mergeCell ref="U10:BN10"/>
    <mergeCell ref="F40:N40"/>
    <mergeCell ref="F11:N11"/>
    <mergeCell ref="O11:S11"/>
    <mergeCell ref="A13:E13"/>
    <mergeCell ref="O13:S13"/>
    <mergeCell ref="A16:E16"/>
    <mergeCell ref="F16:N16"/>
    <mergeCell ref="O16:S16"/>
    <mergeCell ref="U16:BN16"/>
    <mergeCell ref="A15:E15"/>
    <mergeCell ref="F15:N15"/>
    <mergeCell ref="O15:S15"/>
    <mergeCell ref="U15:BN15"/>
    <mergeCell ref="A18:E18"/>
    <mergeCell ref="F18:N18"/>
    <mergeCell ref="O18:S18"/>
    <mergeCell ref="U18:BN18"/>
    <mergeCell ref="A17:E17"/>
    <mergeCell ref="F17:N17"/>
    <mergeCell ref="O17:S17"/>
    <mergeCell ref="U17:BN17"/>
    <mergeCell ref="A20:E20"/>
    <mergeCell ref="F20:N20"/>
    <mergeCell ref="O20:S20"/>
    <mergeCell ref="A39:E39"/>
    <mergeCell ref="A14:E14"/>
    <mergeCell ref="O10:S10"/>
    <mergeCell ref="U14:BN14"/>
    <mergeCell ref="O14:S14"/>
    <mergeCell ref="F14:N14"/>
    <mergeCell ref="A29:E29"/>
    <mergeCell ref="F10:N10"/>
    <mergeCell ref="A24:E24"/>
    <mergeCell ref="F24:N24"/>
    <mergeCell ref="O24:S24"/>
    <mergeCell ref="U24:BN24"/>
    <mergeCell ref="A28:E28"/>
    <mergeCell ref="F28:N28"/>
    <mergeCell ref="O28:S28"/>
    <mergeCell ref="U28:BN28"/>
    <mergeCell ref="A12:E12"/>
    <mergeCell ref="O12:S12"/>
    <mergeCell ref="F12:N12"/>
    <mergeCell ref="A11:E11"/>
    <mergeCell ref="U11:BN11"/>
    <mergeCell ref="A34:DA34"/>
    <mergeCell ref="U29:BN29"/>
    <mergeCell ref="BP29:CH29"/>
    <mergeCell ref="BP49:CH49"/>
    <mergeCell ref="CI49:DA49"/>
    <mergeCell ref="BP46:CH46"/>
    <mergeCell ref="CI46:DA46"/>
    <mergeCell ref="BP47:CH47"/>
    <mergeCell ref="CI47:DA47"/>
    <mergeCell ref="BP48:CH48"/>
    <mergeCell ref="CI48:DA48"/>
    <mergeCell ref="O47:S47"/>
    <mergeCell ref="O46:S46"/>
    <mergeCell ref="F46:N46"/>
    <mergeCell ref="U45:BN45"/>
    <mergeCell ref="BP38:CH38"/>
    <mergeCell ref="CI14:DA14"/>
    <mergeCell ref="BP14:CH14"/>
    <mergeCell ref="F29:N29"/>
    <mergeCell ref="B30:BN30"/>
    <mergeCell ref="O29:S29"/>
    <mergeCell ref="B49:BN49"/>
    <mergeCell ref="A47:E47"/>
    <mergeCell ref="U47:BN47"/>
    <mergeCell ref="A46:E46"/>
    <mergeCell ref="F45:N45"/>
    <mergeCell ref="O45:S45"/>
    <mergeCell ref="A45:E45"/>
    <mergeCell ref="B48:BN48"/>
    <mergeCell ref="U46:BN46"/>
    <mergeCell ref="F47:N47"/>
    <mergeCell ref="A38:E38"/>
    <mergeCell ref="F38:S38"/>
    <mergeCell ref="A41:E41"/>
    <mergeCell ref="A40:E40"/>
    <mergeCell ref="F39:N39"/>
    <mergeCell ref="F42:N42"/>
    <mergeCell ref="O44:S44"/>
    <mergeCell ref="O41:S41"/>
    <mergeCell ref="O42:S42"/>
    <mergeCell ref="F41:N41"/>
    <mergeCell ref="O43:S43"/>
    <mergeCell ref="A44:E44"/>
    <mergeCell ref="A42:E42"/>
    <mergeCell ref="F43:N43"/>
    <mergeCell ref="F44:N44"/>
    <mergeCell ref="A43:E43"/>
    <mergeCell ref="CI40:DA40"/>
    <mergeCell ref="T38:BO38"/>
    <mergeCell ref="O39:S39"/>
    <mergeCell ref="BP40:CH40"/>
    <mergeCell ref="U39:BN39"/>
    <mergeCell ref="BP39:CH39"/>
    <mergeCell ref="U40:BN40"/>
    <mergeCell ref="CI38:DA38"/>
    <mergeCell ref="O40:S40"/>
    <mergeCell ref="CI39:DA39"/>
    <mergeCell ref="BP36:DA36"/>
    <mergeCell ref="A37:E37"/>
    <mergeCell ref="T37:BO37"/>
    <mergeCell ref="BP37:CH37"/>
    <mergeCell ref="CI37:DA37"/>
    <mergeCell ref="F37:S37"/>
    <mergeCell ref="A36:BO36"/>
    <mergeCell ref="BP13:CH13"/>
    <mergeCell ref="CI30:DA30"/>
    <mergeCell ref="CI13:DA13"/>
    <mergeCell ref="U13:BN13"/>
    <mergeCell ref="F13:N13"/>
    <mergeCell ref="BP30:CH30"/>
    <mergeCell ref="BP16:CH16"/>
    <mergeCell ref="CI16:DA16"/>
    <mergeCell ref="BT32:CP32"/>
    <mergeCell ref="BP15:CH15"/>
    <mergeCell ref="CI15:DA15"/>
    <mergeCell ref="CI29:DA29"/>
    <mergeCell ref="BP18:CH18"/>
    <mergeCell ref="CI18:DA18"/>
    <mergeCell ref="BP17:CH17"/>
    <mergeCell ref="CI17:DA17"/>
    <mergeCell ref="U20:BN20"/>
    <mergeCell ref="BP41:CH41"/>
    <mergeCell ref="CI41:DA41"/>
    <mergeCell ref="CI42:DA42"/>
    <mergeCell ref="U43:BN43"/>
    <mergeCell ref="BP43:CH43"/>
    <mergeCell ref="BP42:CH42"/>
    <mergeCell ref="U42:BN42"/>
    <mergeCell ref="BP45:CH45"/>
    <mergeCell ref="CI45:DA45"/>
    <mergeCell ref="U44:BN44"/>
    <mergeCell ref="BP44:CH44"/>
    <mergeCell ref="CI44:DA44"/>
    <mergeCell ref="CI43:DA43"/>
    <mergeCell ref="U41:BN41"/>
  </mergeCells>
  <phoneticPr fontId="0" type="noConversion"/>
  <dataValidations count="2">
    <dataValidation type="date" allowBlank="1" showInputMessage="1" showErrorMessage="1" errorTitle="2 квартал 2013 года" error="Не верная дата!" sqref="F39:N47">
      <formula1>41365</formula1>
      <formula2>41455</formula2>
    </dataValidation>
    <dataValidation type="date" allowBlank="1" showInputMessage="1" showErrorMessage="1" errorTitle="1 квартал 2013 года" error="Проверьте дату!" sqref="G7:N28 F7:F29">
      <formula1>41275</formula1>
      <formula2>41364</formula2>
    </dataValidation>
  </dataValidations>
  <hyperlinks>
    <hyperlink ref="BT32:CP32" location="'Счет на оплату'!A5" display="'Счет на оплату'!A5"/>
  </hyperlinks>
  <pageMargins left="0.78740157480314965" right="0.55118110236220474" top="0.59055118110236227" bottom="0.39370078740157483" header="0.19685039370078741" footer="0.19685039370078741"/>
  <pageSetup paperSize="9" orientation="portrait" r:id="rId3"/>
  <headerFooter alignWithMargins="0">
    <oddHeader>&amp;R&amp;"Times New Roman,обычный"&amp;7Подготовлено с использованием системы &amp;"Times New Roman,полужирный"КонсультантПлюс</oddHeader>
  </headerFooter>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enableFormatConditionsCalculation="0">
    <tabColor indexed="17"/>
  </sheetPr>
  <dimension ref="A1:DA50"/>
  <sheetViews>
    <sheetView showGridLines="0" showRowColHeaders="0" zoomScaleNormal="100" zoomScaleSheetLayoutView="100" workbookViewId="0">
      <selection activeCell="A2" sqref="A2:DA2"/>
    </sheetView>
  </sheetViews>
  <sheetFormatPr defaultColWidth="0.85546875" defaultRowHeight="12" x14ac:dyDescent="0.2"/>
  <cols>
    <col min="1" max="16384" width="0.85546875" style="150"/>
  </cols>
  <sheetData>
    <row r="1" spans="1:105" ht="3" customHeight="1" x14ac:dyDescent="0.2"/>
    <row r="2" spans="1:105" s="151" customFormat="1" ht="12.75" x14ac:dyDescent="0.2">
      <c r="A2" s="420" t="s">
        <v>16</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row>
    <row r="4" spans="1:105" ht="13.5" customHeight="1" x14ac:dyDescent="0.2">
      <c r="A4" s="469" t="s">
        <v>18</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1"/>
      <c r="BP4" s="470" t="s">
        <v>52</v>
      </c>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1"/>
    </row>
    <row r="5" spans="1:105" ht="48" customHeight="1" x14ac:dyDescent="0.2">
      <c r="A5" s="474" t="s">
        <v>17</v>
      </c>
      <c r="B5" s="475"/>
      <c r="C5" s="475"/>
      <c r="D5" s="475"/>
      <c r="E5" s="476"/>
      <c r="F5" s="474" t="s">
        <v>22</v>
      </c>
      <c r="G5" s="475"/>
      <c r="H5" s="475"/>
      <c r="I5" s="475"/>
      <c r="J5" s="475"/>
      <c r="K5" s="475"/>
      <c r="L5" s="475"/>
      <c r="M5" s="475"/>
      <c r="N5" s="475"/>
      <c r="O5" s="475"/>
      <c r="P5" s="475"/>
      <c r="Q5" s="475"/>
      <c r="R5" s="475"/>
      <c r="S5" s="476"/>
      <c r="T5" s="474" t="s">
        <v>23</v>
      </c>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6"/>
      <c r="BP5" s="474" t="s">
        <v>62</v>
      </c>
      <c r="BQ5" s="475"/>
      <c r="BR5" s="475"/>
      <c r="BS5" s="475"/>
      <c r="BT5" s="475"/>
      <c r="BU5" s="475"/>
      <c r="BV5" s="475"/>
      <c r="BW5" s="475"/>
      <c r="BX5" s="475"/>
      <c r="BY5" s="475"/>
      <c r="BZ5" s="475"/>
      <c r="CA5" s="475"/>
      <c r="CB5" s="475"/>
      <c r="CC5" s="475"/>
      <c r="CD5" s="475"/>
      <c r="CE5" s="475"/>
      <c r="CF5" s="475"/>
      <c r="CG5" s="475"/>
      <c r="CH5" s="476"/>
      <c r="CI5" s="474" t="s">
        <v>63</v>
      </c>
      <c r="CJ5" s="475"/>
      <c r="CK5" s="475"/>
      <c r="CL5" s="475"/>
      <c r="CM5" s="475"/>
      <c r="CN5" s="475"/>
      <c r="CO5" s="475"/>
      <c r="CP5" s="475"/>
      <c r="CQ5" s="475"/>
      <c r="CR5" s="475"/>
      <c r="CS5" s="475"/>
      <c r="CT5" s="475"/>
      <c r="CU5" s="475"/>
      <c r="CV5" s="475"/>
      <c r="CW5" s="475"/>
      <c r="CX5" s="475"/>
      <c r="CY5" s="475"/>
      <c r="CZ5" s="475"/>
      <c r="DA5" s="476"/>
    </row>
    <row r="6" spans="1:105" x14ac:dyDescent="0.2">
      <c r="A6" s="472">
        <v>1</v>
      </c>
      <c r="B6" s="472"/>
      <c r="C6" s="472"/>
      <c r="D6" s="472"/>
      <c r="E6" s="472"/>
      <c r="F6" s="472">
        <v>2</v>
      </c>
      <c r="G6" s="472"/>
      <c r="H6" s="472"/>
      <c r="I6" s="472"/>
      <c r="J6" s="472"/>
      <c r="K6" s="472"/>
      <c r="L6" s="472"/>
      <c r="M6" s="472"/>
      <c r="N6" s="472"/>
      <c r="O6" s="472"/>
      <c r="P6" s="472"/>
      <c r="Q6" s="472"/>
      <c r="R6" s="472"/>
      <c r="S6" s="472"/>
      <c r="T6" s="473">
        <v>3</v>
      </c>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2">
        <v>4</v>
      </c>
      <c r="BQ6" s="472"/>
      <c r="BR6" s="472"/>
      <c r="BS6" s="472"/>
      <c r="BT6" s="472"/>
      <c r="BU6" s="472"/>
      <c r="BV6" s="472"/>
      <c r="BW6" s="472"/>
      <c r="BX6" s="472"/>
      <c r="BY6" s="472"/>
      <c r="BZ6" s="472"/>
      <c r="CA6" s="472"/>
      <c r="CB6" s="472"/>
      <c r="CC6" s="472"/>
      <c r="CD6" s="472"/>
      <c r="CE6" s="472"/>
      <c r="CF6" s="472"/>
      <c r="CG6" s="472"/>
      <c r="CH6" s="472"/>
      <c r="CI6" s="472">
        <v>5</v>
      </c>
      <c r="CJ6" s="472"/>
      <c r="CK6" s="472"/>
      <c r="CL6" s="472"/>
      <c r="CM6" s="472"/>
      <c r="CN6" s="472"/>
      <c r="CO6" s="472"/>
      <c r="CP6" s="472"/>
      <c r="CQ6" s="472"/>
      <c r="CR6" s="472"/>
      <c r="CS6" s="472"/>
      <c r="CT6" s="472"/>
      <c r="CU6" s="472"/>
      <c r="CV6" s="472"/>
      <c r="CW6" s="472"/>
      <c r="CX6" s="472"/>
      <c r="CY6" s="472"/>
      <c r="CZ6" s="472"/>
      <c r="DA6" s="472"/>
    </row>
    <row r="7" spans="1:105" s="197" customFormat="1" ht="12.75" customHeight="1" x14ac:dyDescent="0.2">
      <c r="A7" s="454"/>
      <c r="B7" s="454"/>
      <c r="C7" s="454"/>
      <c r="D7" s="454"/>
      <c r="E7" s="454"/>
      <c r="F7" s="452"/>
      <c r="G7" s="453"/>
      <c r="H7" s="453"/>
      <c r="I7" s="453"/>
      <c r="J7" s="453"/>
      <c r="K7" s="453"/>
      <c r="L7" s="453"/>
      <c r="M7" s="453"/>
      <c r="N7" s="453"/>
      <c r="O7" s="448"/>
      <c r="P7" s="449"/>
      <c r="Q7" s="449"/>
      <c r="R7" s="449"/>
      <c r="S7" s="450"/>
      <c r="T7" s="270"/>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27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row>
    <row r="8" spans="1:105" s="197" customFormat="1" ht="12.75" x14ac:dyDescent="0.2">
      <c r="A8" s="454"/>
      <c r="B8" s="454"/>
      <c r="C8" s="454"/>
      <c r="D8" s="454"/>
      <c r="E8" s="454"/>
      <c r="F8" s="452"/>
      <c r="G8" s="453"/>
      <c r="H8" s="453"/>
      <c r="I8" s="453"/>
      <c r="J8" s="453"/>
      <c r="K8" s="453"/>
      <c r="L8" s="453"/>
      <c r="M8" s="453"/>
      <c r="N8" s="453"/>
      <c r="O8" s="448"/>
      <c r="P8" s="449"/>
      <c r="Q8" s="449"/>
      <c r="R8" s="449"/>
      <c r="S8" s="450"/>
      <c r="T8" s="270"/>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27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row>
    <row r="9" spans="1:105" s="197" customFormat="1" ht="12.75" x14ac:dyDescent="0.2">
      <c r="A9" s="454"/>
      <c r="B9" s="454"/>
      <c r="C9" s="454"/>
      <c r="D9" s="454"/>
      <c r="E9" s="454"/>
      <c r="F9" s="452"/>
      <c r="G9" s="453"/>
      <c r="H9" s="453"/>
      <c r="I9" s="453"/>
      <c r="J9" s="453"/>
      <c r="K9" s="453"/>
      <c r="L9" s="453"/>
      <c r="M9" s="453"/>
      <c r="N9" s="453"/>
      <c r="O9" s="448"/>
      <c r="P9" s="449"/>
      <c r="Q9" s="449"/>
      <c r="R9" s="449"/>
      <c r="S9" s="450"/>
      <c r="T9" s="270"/>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27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row>
    <row r="10" spans="1:105" s="197" customFormat="1" ht="12.75" x14ac:dyDescent="0.2">
      <c r="A10" s="454"/>
      <c r="B10" s="454"/>
      <c r="C10" s="454"/>
      <c r="D10" s="454"/>
      <c r="E10" s="454"/>
      <c r="F10" s="452"/>
      <c r="G10" s="453"/>
      <c r="H10" s="453"/>
      <c r="I10" s="453"/>
      <c r="J10" s="453"/>
      <c r="K10" s="453"/>
      <c r="L10" s="453"/>
      <c r="M10" s="453"/>
      <c r="N10" s="453"/>
      <c r="O10" s="448"/>
      <c r="P10" s="449"/>
      <c r="Q10" s="449"/>
      <c r="R10" s="449"/>
      <c r="S10" s="450"/>
      <c r="T10" s="270"/>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27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row>
    <row r="11" spans="1:105" s="197" customFormat="1" ht="12.75" x14ac:dyDescent="0.2">
      <c r="A11" s="454"/>
      <c r="B11" s="454"/>
      <c r="C11" s="454"/>
      <c r="D11" s="454"/>
      <c r="E11" s="454"/>
      <c r="F11" s="452"/>
      <c r="G11" s="453"/>
      <c r="H11" s="453"/>
      <c r="I11" s="453"/>
      <c r="J11" s="453"/>
      <c r="K11" s="453"/>
      <c r="L11" s="453"/>
      <c r="M11" s="453"/>
      <c r="N11" s="453"/>
      <c r="O11" s="448"/>
      <c r="P11" s="449"/>
      <c r="Q11" s="449"/>
      <c r="R11" s="449"/>
      <c r="S11" s="450"/>
      <c r="T11" s="270"/>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27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row>
    <row r="12" spans="1:105" s="197" customFormat="1" ht="12.75" x14ac:dyDescent="0.2">
      <c r="A12" s="454"/>
      <c r="B12" s="454"/>
      <c r="C12" s="454"/>
      <c r="D12" s="454"/>
      <c r="E12" s="454"/>
      <c r="F12" s="452"/>
      <c r="G12" s="453"/>
      <c r="H12" s="453"/>
      <c r="I12" s="453"/>
      <c r="J12" s="453"/>
      <c r="K12" s="453"/>
      <c r="L12" s="453"/>
      <c r="M12" s="453"/>
      <c r="N12" s="453"/>
      <c r="O12" s="448"/>
      <c r="P12" s="449"/>
      <c r="Q12" s="449"/>
      <c r="R12" s="449"/>
      <c r="S12" s="450"/>
      <c r="T12" s="270"/>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27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row>
    <row r="13" spans="1:105" s="197" customFormat="1" ht="12.75" x14ac:dyDescent="0.2">
      <c r="A13" s="454"/>
      <c r="B13" s="454"/>
      <c r="C13" s="454"/>
      <c r="D13" s="454"/>
      <c r="E13" s="454"/>
      <c r="F13" s="452"/>
      <c r="G13" s="453"/>
      <c r="H13" s="453"/>
      <c r="I13" s="453"/>
      <c r="J13" s="453"/>
      <c r="K13" s="453"/>
      <c r="L13" s="453"/>
      <c r="M13" s="453"/>
      <c r="N13" s="453"/>
      <c r="O13" s="448"/>
      <c r="P13" s="449"/>
      <c r="Q13" s="449"/>
      <c r="R13" s="449"/>
      <c r="S13" s="450"/>
      <c r="T13" s="270"/>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27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row>
    <row r="14" spans="1:105" s="197" customFormat="1" ht="12.75" x14ac:dyDescent="0.2">
      <c r="A14" s="454"/>
      <c r="B14" s="454"/>
      <c r="C14" s="454"/>
      <c r="D14" s="454"/>
      <c r="E14" s="454"/>
      <c r="F14" s="452"/>
      <c r="G14" s="453"/>
      <c r="H14" s="453"/>
      <c r="I14" s="453"/>
      <c r="J14" s="453"/>
      <c r="K14" s="453"/>
      <c r="L14" s="453"/>
      <c r="M14" s="453"/>
      <c r="N14" s="453"/>
      <c r="O14" s="448"/>
      <c r="P14" s="449"/>
      <c r="Q14" s="449"/>
      <c r="R14" s="449"/>
      <c r="S14" s="450"/>
      <c r="T14" s="270"/>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27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row>
    <row r="15" spans="1:105" s="197" customFormat="1" ht="12.75" x14ac:dyDescent="0.2">
      <c r="A15" s="454"/>
      <c r="B15" s="454"/>
      <c r="C15" s="454"/>
      <c r="D15" s="454"/>
      <c r="E15" s="454"/>
      <c r="F15" s="452"/>
      <c r="G15" s="453"/>
      <c r="H15" s="453"/>
      <c r="I15" s="453"/>
      <c r="J15" s="453"/>
      <c r="K15" s="453"/>
      <c r="L15" s="453"/>
      <c r="M15" s="453"/>
      <c r="N15" s="453"/>
      <c r="O15" s="448"/>
      <c r="P15" s="449"/>
      <c r="Q15" s="449"/>
      <c r="R15" s="449"/>
      <c r="S15" s="450"/>
      <c r="T15" s="270"/>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27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row>
    <row r="16" spans="1:105" x14ac:dyDescent="0.2">
      <c r="A16" s="268"/>
      <c r="B16" s="466" t="s">
        <v>24</v>
      </c>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269"/>
      <c r="BP16" s="465">
        <f>SUM(BP7:CH15)</f>
        <v>0</v>
      </c>
      <c r="BQ16" s="465"/>
      <c r="BR16" s="465"/>
      <c r="BS16" s="465"/>
      <c r="BT16" s="465"/>
      <c r="BU16" s="465"/>
      <c r="BV16" s="465"/>
      <c r="BW16" s="465"/>
      <c r="BX16" s="465"/>
      <c r="BY16" s="465"/>
      <c r="BZ16" s="465"/>
      <c r="CA16" s="465"/>
      <c r="CB16" s="465"/>
      <c r="CC16" s="465"/>
      <c r="CD16" s="465"/>
      <c r="CE16" s="465"/>
      <c r="CF16" s="465"/>
      <c r="CG16" s="465"/>
      <c r="CH16" s="465"/>
      <c r="CI16" s="465">
        <f>SUM(CI7:DA15)</f>
        <v>0</v>
      </c>
      <c r="CJ16" s="465"/>
      <c r="CK16" s="465"/>
      <c r="CL16" s="465"/>
      <c r="CM16" s="465"/>
      <c r="CN16" s="465"/>
      <c r="CO16" s="465"/>
      <c r="CP16" s="465"/>
      <c r="CQ16" s="465"/>
      <c r="CR16" s="465"/>
      <c r="CS16" s="465"/>
      <c r="CT16" s="465"/>
      <c r="CU16" s="465"/>
      <c r="CV16" s="465"/>
      <c r="CW16" s="465"/>
      <c r="CX16" s="465"/>
      <c r="CY16" s="465"/>
      <c r="CZ16" s="465"/>
      <c r="DA16" s="465"/>
    </row>
    <row r="17" spans="1:105" x14ac:dyDescent="0.2">
      <c r="A17" s="268"/>
      <c r="B17" s="466" t="s">
        <v>25</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6"/>
      <c r="BI17" s="466"/>
      <c r="BJ17" s="466"/>
      <c r="BK17" s="466"/>
      <c r="BL17" s="466"/>
      <c r="BM17" s="466"/>
      <c r="BN17" s="466"/>
      <c r="BO17" s="269"/>
      <c r="BP17" s="465">
        <f>УСН3+УСН6</f>
        <v>250000</v>
      </c>
      <c r="BQ17" s="465"/>
      <c r="BR17" s="465"/>
      <c r="BS17" s="465"/>
      <c r="BT17" s="465"/>
      <c r="BU17" s="465"/>
      <c r="BV17" s="465"/>
      <c r="BW17" s="465"/>
      <c r="BX17" s="465"/>
      <c r="BY17" s="465"/>
      <c r="BZ17" s="465"/>
      <c r="CA17" s="465"/>
      <c r="CB17" s="465"/>
      <c r="CC17" s="465"/>
      <c r="CD17" s="465"/>
      <c r="CE17" s="465"/>
      <c r="CF17" s="465"/>
      <c r="CG17" s="465"/>
      <c r="CH17" s="465"/>
      <c r="CI17" s="465">
        <f>CI16+'Доходы I и II квартал'!CI49:DA49</f>
        <v>0</v>
      </c>
      <c r="CJ17" s="465"/>
      <c r="CK17" s="465"/>
      <c r="CL17" s="465"/>
      <c r="CM17" s="465"/>
      <c r="CN17" s="465"/>
      <c r="CO17" s="465"/>
      <c r="CP17" s="465"/>
      <c r="CQ17" s="465"/>
      <c r="CR17" s="465"/>
      <c r="CS17" s="465"/>
      <c r="CT17" s="465"/>
      <c r="CU17" s="465"/>
      <c r="CV17" s="465"/>
      <c r="CW17" s="465"/>
      <c r="CX17" s="465"/>
      <c r="CY17" s="465"/>
      <c r="CZ17" s="465"/>
      <c r="DA17" s="465"/>
    </row>
    <row r="20" spans="1:105" s="151" customFormat="1" ht="12.75" x14ac:dyDescent="0.2">
      <c r="A20" s="420" t="s">
        <v>16</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row>
    <row r="22" spans="1:105" x14ac:dyDescent="0.2">
      <c r="A22" s="469" t="s">
        <v>18</v>
      </c>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1"/>
      <c r="BP22" s="470" t="s">
        <v>52</v>
      </c>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1"/>
    </row>
    <row r="23" spans="1:105" ht="61.5" customHeight="1" x14ac:dyDescent="0.2">
      <c r="A23" s="474" t="s">
        <v>17</v>
      </c>
      <c r="B23" s="475"/>
      <c r="C23" s="475"/>
      <c r="D23" s="475"/>
      <c r="E23" s="476"/>
      <c r="F23" s="474" t="s">
        <v>22</v>
      </c>
      <c r="G23" s="475"/>
      <c r="H23" s="475"/>
      <c r="I23" s="475"/>
      <c r="J23" s="475"/>
      <c r="K23" s="475"/>
      <c r="L23" s="475"/>
      <c r="M23" s="475"/>
      <c r="N23" s="475"/>
      <c r="O23" s="475"/>
      <c r="P23" s="475"/>
      <c r="Q23" s="475"/>
      <c r="R23" s="475"/>
      <c r="S23" s="476"/>
      <c r="T23" s="474" t="s">
        <v>23</v>
      </c>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6"/>
      <c r="BP23" s="474" t="s">
        <v>67</v>
      </c>
      <c r="BQ23" s="475"/>
      <c r="BR23" s="475"/>
      <c r="BS23" s="475"/>
      <c r="BT23" s="475"/>
      <c r="BU23" s="475"/>
      <c r="BV23" s="475"/>
      <c r="BW23" s="475"/>
      <c r="BX23" s="475"/>
      <c r="BY23" s="475"/>
      <c r="BZ23" s="475"/>
      <c r="CA23" s="475"/>
      <c r="CB23" s="475"/>
      <c r="CC23" s="475"/>
      <c r="CD23" s="475"/>
      <c r="CE23" s="475"/>
      <c r="CF23" s="475"/>
      <c r="CG23" s="475"/>
      <c r="CH23" s="476"/>
      <c r="CI23" s="474" t="s">
        <v>68</v>
      </c>
      <c r="CJ23" s="475"/>
      <c r="CK23" s="475"/>
      <c r="CL23" s="475"/>
      <c r="CM23" s="475"/>
      <c r="CN23" s="475"/>
      <c r="CO23" s="475"/>
      <c r="CP23" s="475"/>
      <c r="CQ23" s="475"/>
      <c r="CR23" s="475"/>
      <c r="CS23" s="475"/>
      <c r="CT23" s="475"/>
      <c r="CU23" s="475"/>
      <c r="CV23" s="475"/>
      <c r="CW23" s="475"/>
      <c r="CX23" s="475"/>
      <c r="CY23" s="475"/>
      <c r="CZ23" s="475"/>
      <c r="DA23" s="476"/>
    </row>
    <row r="24" spans="1:105" x14ac:dyDescent="0.2">
      <c r="A24" s="472">
        <v>1</v>
      </c>
      <c r="B24" s="472"/>
      <c r="C24" s="472"/>
      <c r="D24" s="472"/>
      <c r="E24" s="472"/>
      <c r="F24" s="472">
        <v>2</v>
      </c>
      <c r="G24" s="472"/>
      <c r="H24" s="472"/>
      <c r="I24" s="472"/>
      <c r="J24" s="472"/>
      <c r="K24" s="472"/>
      <c r="L24" s="472"/>
      <c r="M24" s="472"/>
      <c r="N24" s="472"/>
      <c r="O24" s="472"/>
      <c r="P24" s="472"/>
      <c r="Q24" s="472"/>
      <c r="R24" s="472"/>
      <c r="S24" s="472"/>
      <c r="T24" s="473">
        <v>3</v>
      </c>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3"/>
      <c r="BK24" s="473"/>
      <c r="BL24" s="473"/>
      <c r="BM24" s="473"/>
      <c r="BN24" s="473"/>
      <c r="BO24" s="473"/>
      <c r="BP24" s="472">
        <v>4</v>
      </c>
      <c r="BQ24" s="472"/>
      <c r="BR24" s="472"/>
      <c r="BS24" s="472"/>
      <c r="BT24" s="472"/>
      <c r="BU24" s="472"/>
      <c r="BV24" s="472"/>
      <c r="BW24" s="472"/>
      <c r="BX24" s="472"/>
      <c r="BY24" s="472"/>
      <c r="BZ24" s="472"/>
      <c r="CA24" s="472"/>
      <c r="CB24" s="472"/>
      <c r="CC24" s="472"/>
      <c r="CD24" s="472"/>
      <c r="CE24" s="472"/>
      <c r="CF24" s="472"/>
      <c r="CG24" s="472"/>
      <c r="CH24" s="472"/>
      <c r="CI24" s="472">
        <v>5</v>
      </c>
      <c r="CJ24" s="472"/>
      <c r="CK24" s="472"/>
      <c r="CL24" s="472"/>
      <c r="CM24" s="472"/>
      <c r="CN24" s="472"/>
      <c r="CO24" s="472"/>
      <c r="CP24" s="472"/>
      <c r="CQ24" s="472"/>
      <c r="CR24" s="472"/>
      <c r="CS24" s="472"/>
      <c r="CT24" s="472"/>
      <c r="CU24" s="472"/>
      <c r="CV24" s="472"/>
      <c r="CW24" s="472"/>
      <c r="CX24" s="472"/>
      <c r="CY24" s="472"/>
      <c r="CZ24" s="472"/>
      <c r="DA24" s="472"/>
    </row>
    <row r="25" spans="1:105" s="197" customFormat="1" ht="12.75" x14ac:dyDescent="0.2">
      <c r="A25" s="454"/>
      <c r="B25" s="454"/>
      <c r="C25" s="454"/>
      <c r="D25" s="454"/>
      <c r="E25" s="454"/>
      <c r="F25" s="452"/>
      <c r="G25" s="453"/>
      <c r="H25" s="453"/>
      <c r="I25" s="453"/>
      <c r="J25" s="453"/>
      <c r="K25" s="453"/>
      <c r="L25" s="453"/>
      <c r="M25" s="453"/>
      <c r="N25" s="453"/>
      <c r="O25" s="448"/>
      <c r="P25" s="449"/>
      <c r="Q25" s="449"/>
      <c r="R25" s="449"/>
      <c r="S25" s="450"/>
      <c r="T25" s="270"/>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32"/>
      <c r="BN25" s="432"/>
      <c r="BO25" s="27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row>
    <row r="26" spans="1:105" s="197" customFormat="1" ht="12.75" x14ac:dyDescent="0.2">
      <c r="A26" s="454"/>
      <c r="B26" s="454"/>
      <c r="C26" s="454"/>
      <c r="D26" s="454"/>
      <c r="E26" s="454"/>
      <c r="F26" s="452"/>
      <c r="G26" s="453"/>
      <c r="H26" s="453"/>
      <c r="I26" s="453"/>
      <c r="J26" s="453"/>
      <c r="K26" s="453"/>
      <c r="L26" s="453"/>
      <c r="M26" s="453"/>
      <c r="N26" s="453"/>
      <c r="O26" s="448"/>
      <c r="P26" s="449"/>
      <c r="Q26" s="449"/>
      <c r="R26" s="449"/>
      <c r="S26" s="450"/>
      <c r="T26" s="270"/>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2"/>
      <c r="BL26" s="432"/>
      <c r="BM26" s="432"/>
      <c r="BN26" s="432"/>
      <c r="BO26" s="27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31"/>
      <c r="CU26" s="431"/>
      <c r="CV26" s="431"/>
      <c r="CW26" s="431"/>
      <c r="CX26" s="431"/>
      <c r="CY26" s="431"/>
      <c r="CZ26" s="431"/>
      <c r="DA26" s="431"/>
    </row>
    <row r="27" spans="1:105" s="197" customFormat="1" ht="12.75" x14ac:dyDescent="0.2">
      <c r="A27" s="454"/>
      <c r="B27" s="454"/>
      <c r="C27" s="454"/>
      <c r="D27" s="454"/>
      <c r="E27" s="454"/>
      <c r="F27" s="452"/>
      <c r="G27" s="453"/>
      <c r="H27" s="453"/>
      <c r="I27" s="453"/>
      <c r="J27" s="453"/>
      <c r="K27" s="453"/>
      <c r="L27" s="453"/>
      <c r="M27" s="453"/>
      <c r="N27" s="453"/>
      <c r="O27" s="448"/>
      <c r="P27" s="449"/>
      <c r="Q27" s="449"/>
      <c r="R27" s="449"/>
      <c r="S27" s="450"/>
      <c r="T27" s="270"/>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432"/>
      <c r="BN27" s="432"/>
      <c r="BO27" s="27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1"/>
      <c r="CN27" s="431"/>
      <c r="CO27" s="431"/>
      <c r="CP27" s="431"/>
      <c r="CQ27" s="431"/>
      <c r="CR27" s="431"/>
      <c r="CS27" s="431"/>
      <c r="CT27" s="431"/>
      <c r="CU27" s="431"/>
      <c r="CV27" s="431"/>
      <c r="CW27" s="431"/>
      <c r="CX27" s="431"/>
      <c r="CY27" s="431"/>
      <c r="CZ27" s="431"/>
      <c r="DA27" s="431"/>
    </row>
    <row r="28" spans="1:105" s="197" customFormat="1" ht="12.75" x14ac:dyDescent="0.2">
      <c r="A28" s="454"/>
      <c r="B28" s="454"/>
      <c r="C28" s="454"/>
      <c r="D28" s="454"/>
      <c r="E28" s="454"/>
      <c r="F28" s="452"/>
      <c r="G28" s="453"/>
      <c r="H28" s="453"/>
      <c r="I28" s="453"/>
      <c r="J28" s="453"/>
      <c r="K28" s="453"/>
      <c r="L28" s="453"/>
      <c r="M28" s="453"/>
      <c r="N28" s="453"/>
      <c r="O28" s="448"/>
      <c r="P28" s="449"/>
      <c r="Q28" s="449"/>
      <c r="R28" s="449"/>
      <c r="S28" s="450"/>
      <c r="T28" s="270"/>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27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31"/>
      <c r="CR28" s="431"/>
      <c r="CS28" s="431"/>
      <c r="CT28" s="431"/>
      <c r="CU28" s="431"/>
      <c r="CV28" s="431"/>
      <c r="CW28" s="431"/>
      <c r="CX28" s="431"/>
      <c r="CY28" s="431"/>
      <c r="CZ28" s="431"/>
      <c r="DA28" s="431"/>
    </row>
    <row r="29" spans="1:105" s="197" customFormat="1" ht="12.75" x14ac:dyDescent="0.2">
      <c r="A29" s="454"/>
      <c r="B29" s="454"/>
      <c r="C29" s="454"/>
      <c r="D29" s="454"/>
      <c r="E29" s="454"/>
      <c r="F29" s="452"/>
      <c r="G29" s="453"/>
      <c r="H29" s="453"/>
      <c r="I29" s="453"/>
      <c r="J29" s="453"/>
      <c r="K29" s="453"/>
      <c r="L29" s="453"/>
      <c r="M29" s="453"/>
      <c r="N29" s="453"/>
      <c r="O29" s="448"/>
      <c r="P29" s="449"/>
      <c r="Q29" s="449"/>
      <c r="R29" s="449"/>
      <c r="S29" s="450"/>
      <c r="T29" s="270"/>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27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31"/>
      <c r="CN29" s="431"/>
      <c r="CO29" s="431"/>
      <c r="CP29" s="431"/>
      <c r="CQ29" s="431"/>
      <c r="CR29" s="431"/>
      <c r="CS29" s="431"/>
      <c r="CT29" s="431"/>
      <c r="CU29" s="431"/>
      <c r="CV29" s="431"/>
      <c r="CW29" s="431"/>
      <c r="CX29" s="431"/>
      <c r="CY29" s="431"/>
      <c r="CZ29" s="431"/>
      <c r="DA29" s="431"/>
    </row>
    <row r="30" spans="1:105" s="197" customFormat="1" ht="12.75" x14ac:dyDescent="0.2">
      <c r="A30" s="454"/>
      <c r="B30" s="454"/>
      <c r="C30" s="454"/>
      <c r="D30" s="454"/>
      <c r="E30" s="454"/>
      <c r="F30" s="452"/>
      <c r="G30" s="453"/>
      <c r="H30" s="453"/>
      <c r="I30" s="453"/>
      <c r="J30" s="453"/>
      <c r="K30" s="453"/>
      <c r="L30" s="453"/>
      <c r="M30" s="453"/>
      <c r="N30" s="453"/>
      <c r="O30" s="448"/>
      <c r="P30" s="449"/>
      <c r="Q30" s="449"/>
      <c r="R30" s="449"/>
      <c r="S30" s="450"/>
      <c r="T30" s="270"/>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271"/>
      <c r="BP30" s="431"/>
      <c r="BQ30" s="431"/>
      <c r="BR30" s="431"/>
      <c r="BS30" s="431"/>
      <c r="BT30" s="431"/>
      <c r="BU30" s="431"/>
      <c r="BV30" s="431"/>
      <c r="BW30" s="431"/>
      <c r="BX30" s="431"/>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31"/>
      <c r="CU30" s="431"/>
      <c r="CV30" s="431"/>
      <c r="CW30" s="431"/>
      <c r="CX30" s="431"/>
      <c r="CY30" s="431"/>
      <c r="CZ30" s="431"/>
      <c r="DA30" s="431"/>
    </row>
    <row r="31" spans="1:105" s="197" customFormat="1" ht="12.75" x14ac:dyDescent="0.2">
      <c r="A31" s="454"/>
      <c r="B31" s="454"/>
      <c r="C31" s="454"/>
      <c r="D31" s="454"/>
      <c r="E31" s="454"/>
      <c r="F31" s="452"/>
      <c r="G31" s="453"/>
      <c r="H31" s="453"/>
      <c r="I31" s="453"/>
      <c r="J31" s="453"/>
      <c r="K31" s="453"/>
      <c r="L31" s="453"/>
      <c r="M31" s="453"/>
      <c r="N31" s="453"/>
      <c r="O31" s="448"/>
      <c r="P31" s="449"/>
      <c r="Q31" s="449"/>
      <c r="R31" s="449"/>
      <c r="S31" s="450"/>
      <c r="T31" s="270"/>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c r="BN31" s="432"/>
      <c r="BO31" s="27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31"/>
      <c r="CU31" s="431"/>
      <c r="CV31" s="431"/>
      <c r="CW31" s="431"/>
      <c r="CX31" s="431"/>
      <c r="CY31" s="431"/>
      <c r="CZ31" s="431"/>
      <c r="DA31" s="431"/>
    </row>
    <row r="32" spans="1:105" s="197" customFormat="1" ht="12.75" x14ac:dyDescent="0.2">
      <c r="A32" s="454"/>
      <c r="B32" s="454"/>
      <c r="C32" s="454"/>
      <c r="D32" s="454"/>
      <c r="E32" s="454"/>
      <c r="F32" s="452"/>
      <c r="G32" s="453"/>
      <c r="H32" s="453"/>
      <c r="I32" s="453"/>
      <c r="J32" s="453"/>
      <c r="K32" s="453"/>
      <c r="L32" s="453"/>
      <c r="M32" s="453"/>
      <c r="N32" s="453"/>
      <c r="O32" s="448"/>
      <c r="P32" s="449"/>
      <c r="Q32" s="449"/>
      <c r="R32" s="449"/>
      <c r="S32" s="450"/>
      <c r="T32" s="270"/>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32"/>
      <c r="BN32" s="432"/>
      <c r="BO32" s="27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row>
    <row r="33" spans="1:105" s="197" customFormat="1" ht="12.75" x14ac:dyDescent="0.2">
      <c r="A33" s="454"/>
      <c r="B33" s="454"/>
      <c r="C33" s="454"/>
      <c r="D33" s="454"/>
      <c r="E33" s="454"/>
      <c r="F33" s="452"/>
      <c r="G33" s="453"/>
      <c r="H33" s="453"/>
      <c r="I33" s="453"/>
      <c r="J33" s="453"/>
      <c r="K33" s="453"/>
      <c r="L33" s="453"/>
      <c r="M33" s="453"/>
      <c r="N33" s="453"/>
      <c r="O33" s="448"/>
      <c r="P33" s="449"/>
      <c r="Q33" s="449"/>
      <c r="R33" s="449"/>
      <c r="S33" s="450"/>
      <c r="T33" s="270"/>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c r="BD33" s="432"/>
      <c r="BE33" s="432"/>
      <c r="BF33" s="432"/>
      <c r="BG33" s="432"/>
      <c r="BH33" s="432"/>
      <c r="BI33" s="432"/>
      <c r="BJ33" s="432"/>
      <c r="BK33" s="432"/>
      <c r="BL33" s="432"/>
      <c r="BM33" s="432"/>
      <c r="BN33" s="432"/>
      <c r="BO33" s="271"/>
      <c r="BP33" s="431"/>
      <c r="BQ33" s="431"/>
      <c r="BR33" s="431"/>
      <c r="BS33" s="431"/>
      <c r="BT33" s="431"/>
      <c r="BU33" s="431"/>
      <c r="BV33" s="431"/>
      <c r="BW33" s="431"/>
      <c r="BX33" s="431"/>
      <c r="BY33" s="431"/>
      <c r="BZ33" s="431"/>
      <c r="CA33" s="431"/>
      <c r="CB33" s="431"/>
      <c r="CC33" s="431"/>
      <c r="CD33" s="431"/>
      <c r="CE33" s="431"/>
      <c r="CF33" s="431"/>
      <c r="CG33" s="431"/>
      <c r="CH33" s="431"/>
      <c r="CI33" s="431"/>
      <c r="CJ33" s="431"/>
      <c r="CK33" s="431"/>
      <c r="CL33" s="431"/>
      <c r="CM33" s="431"/>
      <c r="CN33" s="431"/>
      <c r="CO33" s="431"/>
      <c r="CP33" s="431"/>
      <c r="CQ33" s="431"/>
      <c r="CR33" s="431"/>
      <c r="CS33" s="431"/>
      <c r="CT33" s="431"/>
      <c r="CU33" s="431"/>
      <c r="CV33" s="431"/>
      <c r="CW33" s="431"/>
      <c r="CX33" s="431"/>
      <c r="CY33" s="431"/>
      <c r="CZ33" s="431"/>
      <c r="DA33" s="431"/>
    </row>
    <row r="34" spans="1:105" x14ac:dyDescent="0.2">
      <c r="A34" s="268"/>
      <c r="B34" s="466" t="s">
        <v>26</v>
      </c>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466"/>
      <c r="BI34" s="466"/>
      <c r="BJ34" s="466"/>
      <c r="BK34" s="466"/>
      <c r="BL34" s="466"/>
      <c r="BM34" s="466"/>
      <c r="BN34" s="466"/>
      <c r="BO34" s="269"/>
      <c r="BP34" s="465">
        <f>SUM(BP25:CH33)</f>
        <v>0</v>
      </c>
      <c r="BQ34" s="465"/>
      <c r="BR34" s="465"/>
      <c r="BS34" s="465"/>
      <c r="BT34" s="465"/>
      <c r="BU34" s="465"/>
      <c r="BV34" s="465"/>
      <c r="BW34" s="465"/>
      <c r="BX34" s="465"/>
      <c r="BY34" s="465"/>
      <c r="BZ34" s="465"/>
      <c r="CA34" s="465"/>
      <c r="CB34" s="465"/>
      <c r="CC34" s="465"/>
      <c r="CD34" s="465"/>
      <c r="CE34" s="465"/>
      <c r="CF34" s="465"/>
      <c r="CG34" s="465"/>
      <c r="CH34" s="465"/>
      <c r="CI34" s="465">
        <f>SUM(CI25:DA33)</f>
        <v>0</v>
      </c>
      <c r="CJ34" s="465"/>
      <c r="CK34" s="465"/>
      <c r="CL34" s="465"/>
      <c r="CM34" s="465"/>
      <c r="CN34" s="465"/>
      <c r="CO34" s="465"/>
      <c r="CP34" s="465"/>
      <c r="CQ34" s="465"/>
      <c r="CR34" s="465"/>
      <c r="CS34" s="465"/>
      <c r="CT34" s="465"/>
      <c r="CU34" s="465"/>
      <c r="CV34" s="465"/>
      <c r="CW34" s="465"/>
      <c r="CX34" s="465"/>
      <c r="CY34" s="465"/>
      <c r="CZ34" s="465"/>
      <c r="DA34" s="465"/>
    </row>
    <row r="35" spans="1:105" x14ac:dyDescent="0.2">
      <c r="A35" s="268"/>
      <c r="B35" s="466" t="s">
        <v>27</v>
      </c>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269"/>
      <c r="BP35" s="465">
        <f>УСН9+УСН4</f>
        <v>250000</v>
      </c>
      <c r="BQ35" s="465"/>
      <c r="BR35" s="465"/>
      <c r="BS35" s="465"/>
      <c r="BT35" s="465"/>
      <c r="BU35" s="465"/>
      <c r="BV35" s="465"/>
      <c r="BW35" s="465"/>
      <c r="BX35" s="465"/>
      <c r="BY35" s="465"/>
      <c r="BZ35" s="465"/>
      <c r="CA35" s="465"/>
      <c r="CB35" s="465"/>
      <c r="CC35" s="465"/>
      <c r="CD35" s="465"/>
      <c r="CE35" s="465"/>
      <c r="CF35" s="465"/>
      <c r="CG35" s="465"/>
      <c r="CH35" s="465"/>
      <c r="CI35" s="465">
        <f>CI34+CI17</f>
        <v>0</v>
      </c>
      <c r="CJ35" s="465"/>
      <c r="CK35" s="465"/>
      <c r="CL35" s="465"/>
      <c r="CM35" s="465"/>
      <c r="CN35" s="465"/>
      <c r="CO35" s="465"/>
      <c r="CP35" s="465"/>
      <c r="CQ35" s="465"/>
      <c r="CR35" s="465"/>
      <c r="CS35" s="465"/>
      <c r="CT35" s="465"/>
      <c r="CU35" s="465"/>
      <c r="CV35" s="465"/>
      <c r="CW35" s="465"/>
      <c r="CX35" s="465"/>
      <c r="CY35" s="465"/>
      <c r="CZ35" s="465"/>
      <c r="DA35" s="465"/>
    </row>
    <row r="36" spans="1:105" x14ac:dyDescent="0.2"/>
    <row r="38" spans="1:105" x14ac:dyDescent="0.2">
      <c r="A38" s="468" t="s">
        <v>28</v>
      </c>
      <c r="B38" s="468"/>
      <c r="C38" s="468"/>
      <c r="D38" s="468"/>
      <c r="E38" s="468"/>
      <c r="F38" s="468"/>
      <c r="G38" s="468"/>
      <c r="H38" s="468"/>
      <c r="I38" s="468"/>
      <c r="J38" s="468"/>
      <c r="K38" s="468"/>
      <c r="L38" s="468"/>
      <c r="M38" s="468"/>
      <c r="N38" s="468"/>
      <c r="O38" s="468"/>
      <c r="P38" s="468"/>
      <c r="Q38" s="468"/>
      <c r="R38" s="468"/>
      <c r="S38" s="468"/>
      <c r="T38" s="468"/>
      <c r="U38" s="468"/>
    </row>
    <row r="40" spans="1:105" x14ac:dyDescent="0.2">
      <c r="A40" s="273" t="s">
        <v>29</v>
      </c>
      <c r="G40" s="150" t="s">
        <v>30</v>
      </c>
      <c r="CI40" s="467"/>
      <c r="CJ40" s="467"/>
      <c r="CK40" s="467"/>
      <c r="CL40" s="467"/>
      <c r="CM40" s="467"/>
      <c r="CN40" s="467"/>
      <c r="CO40" s="467"/>
      <c r="CP40" s="467"/>
      <c r="CQ40" s="467"/>
      <c r="CR40" s="467"/>
      <c r="CS40" s="467"/>
      <c r="CT40" s="467"/>
      <c r="CU40" s="467"/>
      <c r="CV40" s="467"/>
      <c r="CW40" s="467"/>
      <c r="CX40" s="467"/>
      <c r="CY40" s="467"/>
      <c r="CZ40" s="467"/>
      <c r="DA40" s="467"/>
    </row>
    <row r="41" spans="1:105" x14ac:dyDescent="0.2">
      <c r="A41" s="273" t="s">
        <v>31</v>
      </c>
      <c r="G41" s="150" t="s">
        <v>32</v>
      </c>
      <c r="CI41" s="467"/>
      <c r="CJ41" s="467"/>
      <c r="CK41" s="467"/>
      <c r="CL41" s="467"/>
      <c r="CM41" s="467"/>
      <c r="CN41" s="467"/>
      <c r="CO41" s="467"/>
      <c r="CP41" s="467"/>
      <c r="CQ41" s="467"/>
      <c r="CR41" s="467"/>
      <c r="CS41" s="467"/>
      <c r="CT41" s="467"/>
      <c r="CU41" s="467"/>
      <c r="CV41" s="467"/>
      <c r="CW41" s="467"/>
      <c r="CX41" s="467"/>
      <c r="CY41" s="467"/>
      <c r="CZ41" s="467"/>
      <c r="DA41" s="467"/>
    </row>
    <row r="42" spans="1:105" x14ac:dyDescent="0.2">
      <c r="A42" s="273" t="s">
        <v>33</v>
      </c>
      <c r="G42" s="150" t="s">
        <v>64</v>
      </c>
    </row>
    <row r="43" spans="1:105" x14ac:dyDescent="0.2">
      <c r="A43" s="273"/>
      <c r="G43" s="150" t="s">
        <v>65</v>
      </c>
    </row>
    <row r="44" spans="1:105" x14ac:dyDescent="0.2">
      <c r="A44" s="273"/>
      <c r="G44" s="150" t="s">
        <v>66</v>
      </c>
      <c r="CI44" s="467"/>
      <c r="CJ44" s="467"/>
      <c r="CK44" s="467"/>
      <c r="CL44" s="467"/>
      <c r="CM44" s="467"/>
      <c r="CN44" s="467"/>
      <c r="CO44" s="467"/>
      <c r="CP44" s="467"/>
      <c r="CQ44" s="467"/>
      <c r="CR44" s="467"/>
      <c r="CS44" s="467"/>
      <c r="CT44" s="467"/>
      <c r="CU44" s="467"/>
      <c r="CV44" s="467"/>
      <c r="CW44" s="467"/>
      <c r="CX44" s="467"/>
      <c r="CY44" s="467"/>
      <c r="CZ44" s="467"/>
      <c r="DA44" s="467"/>
    </row>
    <row r="45" spans="1:105" x14ac:dyDescent="0.2">
      <c r="A45" s="273"/>
      <c r="G45" s="150" t="s">
        <v>34</v>
      </c>
    </row>
    <row r="46" spans="1:105" x14ac:dyDescent="0.2">
      <c r="A46" s="273" t="s">
        <v>35</v>
      </c>
      <c r="G46" s="273" t="s">
        <v>36</v>
      </c>
    </row>
    <row r="47" spans="1:105" x14ac:dyDescent="0.2">
      <c r="A47" s="273"/>
      <c r="G47" s="150" t="s">
        <v>37</v>
      </c>
      <c r="CI47" s="467"/>
      <c r="CJ47" s="467"/>
      <c r="CK47" s="467"/>
      <c r="CL47" s="467"/>
      <c r="CM47" s="467"/>
      <c r="CN47" s="467"/>
      <c r="CO47" s="467"/>
      <c r="CP47" s="467"/>
      <c r="CQ47" s="467"/>
      <c r="CR47" s="467"/>
      <c r="CS47" s="467"/>
      <c r="CT47" s="467"/>
      <c r="CU47" s="467"/>
      <c r="CV47" s="467"/>
      <c r="CW47" s="467"/>
      <c r="CX47" s="467"/>
      <c r="CY47" s="467"/>
      <c r="CZ47" s="467"/>
      <c r="DA47" s="467"/>
    </row>
    <row r="48" spans="1:105" x14ac:dyDescent="0.2">
      <c r="A48" s="273" t="s">
        <v>38</v>
      </c>
      <c r="G48" s="273" t="s">
        <v>39</v>
      </c>
    </row>
    <row r="49" spans="1:105" x14ac:dyDescent="0.2">
      <c r="A49" s="273"/>
      <c r="G49" s="150" t="s">
        <v>40</v>
      </c>
      <c r="CI49" s="467"/>
      <c r="CJ49" s="467"/>
      <c r="CK49" s="467"/>
      <c r="CL49" s="467"/>
      <c r="CM49" s="467"/>
      <c r="CN49" s="467"/>
      <c r="CO49" s="467"/>
      <c r="CP49" s="467"/>
      <c r="CQ49" s="467"/>
      <c r="CR49" s="467"/>
      <c r="CS49" s="467"/>
      <c r="CT49" s="467"/>
      <c r="CU49" s="467"/>
      <c r="CV49" s="467"/>
      <c r="CW49" s="467"/>
      <c r="CX49" s="467"/>
      <c r="CY49" s="467"/>
      <c r="CZ49" s="467"/>
      <c r="DA49" s="467"/>
    </row>
    <row r="50" spans="1:105" ht="3" customHeight="1" x14ac:dyDescent="0.2"/>
  </sheetData>
  <sheetProtection password="9545" sheet="1" objects="1" scenarios="1" selectLockedCells="1" selectUnlockedCells="1"/>
  <customSheetViews>
    <customSheetView guid="{6FC1B69A-BC8B-4604-944B-6372D0B618C1}" showPageBreaks="1" showGridLines="0" printArea="1" view="pageBreakPreview" showRuler="0" topLeftCell="A2">
      <selection activeCell="BP32" sqref="BP32:CH32"/>
      <pageMargins left="0.78740157480314965" right="0.55118110236220474"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6E2ACC73-2521-441F-B10D-4DAD28BFFDFA}" showPageBreaks="1" showGridLines="0" printArea="1" view="pageBreakPreview" topLeftCell="A11">
      <selection activeCell="BP32" sqref="BP32:CH32"/>
      <pageMargins left="0.78740157480314965" right="0.55118110236220474" top="0.59055118110236227" bottom="0.39370078740157483" header="0.19685039370078741" footer="0.19685039370078741"/>
      <pageSetup paperSize="9"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52">
    <mergeCell ref="A32:E32"/>
    <mergeCell ref="U32:BN32"/>
    <mergeCell ref="BP32:CH32"/>
    <mergeCell ref="BP30:CH30"/>
    <mergeCell ref="A31:E31"/>
    <mergeCell ref="F31:N31"/>
    <mergeCell ref="O31:S31"/>
    <mergeCell ref="F30:N30"/>
    <mergeCell ref="O30:S30"/>
    <mergeCell ref="A30:E30"/>
    <mergeCell ref="BP29:CH29"/>
    <mergeCell ref="CI32:DA32"/>
    <mergeCell ref="F32:N32"/>
    <mergeCell ref="O32:S32"/>
    <mergeCell ref="U31:BN31"/>
    <mergeCell ref="BP31:CH31"/>
    <mergeCell ref="CI31:DA31"/>
    <mergeCell ref="CI25:DA25"/>
    <mergeCell ref="CI28:DA28"/>
    <mergeCell ref="BP26:CH26"/>
    <mergeCell ref="F25:N25"/>
    <mergeCell ref="BP25:CH25"/>
    <mergeCell ref="O26:S26"/>
    <mergeCell ref="CI26:DA26"/>
    <mergeCell ref="U28:BN28"/>
    <mergeCell ref="BP28:CH28"/>
    <mergeCell ref="BP27:CH27"/>
    <mergeCell ref="U26:BN26"/>
    <mergeCell ref="F26:N26"/>
    <mergeCell ref="A2:DA2"/>
    <mergeCell ref="CI5:DA5"/>
    <mergeCell ref="BP24:CH24"/>
    <mergeCell ref="CI24:DA24"/>
    <mergeCell ref="A6:E6"/>
    <mergeCell ref="A24:E24"/>
    <mergeCell ref="U12:BN12"/>
    <mergeCell ref="BP17:CH17"/>
    <mergeCell ref="CI17:DA17"/>
    <mergeCell ref="A12:E12"/>
    <mergeCell ref="A11:E11"/>
    <mergeCell ref="U11:BN11"/>
    <mergeCell ref="A20:DA20"/>
    <mergeCell ref="BP23:CH23"/>
    <mergeCell ref="CI23:DA23"/>
    <mergeCell ref="F23:S23"/>
    <mergeCell ref="T23:BO23"/>
    <mergeCell ref="CI11:DA11"/>
    <mergeCell ref="BP10:CH10"/>
    <mergeCell ref="U10:BN10"/>
    <mergeCell ref="A8:E8"/>
    <mergeCell ref="A10:E10"/>
    <mergeCell ref="O8:S8"/>
    <mergeCell ref="U8:BN8"/>
    <mergeCell ref="A9:E9"/>
    <mergeCell ref="F8:N8"/>
    <mergeCell ref="BP8:CH8"/>
    <mergeCell ref="F9:N9"/>
    <mergeCell ref="O11:S11"/>
    <mergeCell ref="O12:S12"/>
    <mergeCell ref="BP12:CH12"/>
    <mergeCell ref="F24:S24"/>
    <mergeCell ref="T24:BO24"/>
    <mergeCell ref="BP22:DA22"/>
    <mergeCell ref="CI14:DA14"/>
    <mergeCell ref="CI16:DA16"/>
    <mergeCell ref="B17:BN17"/>
    <mergeCell ref="A23:E23"/>
    <mergeCell ref="CI10:DA10"/>
    <mergeCell ref="F13:N13"/>
    <mergeCell ref="O13:S13"/>
    <mergeCell ref="F10:N10"/>
    <mergeCell ref="O10:S10"/>
    <mergeCell ref="F11:N11"/>
    <mergeCell ref="CI13:DA13"/>
    <mergeCell ref="BP13:CH13"/>
    <mergeCell ref="CI12:DA12"/>
    <mergeCell ref="BP11:CH11"/>
    <mergeCell ref="A5:E5"/>
    <mergeCell ref="A4:BO4"/>
    <mergeCell ref="BP4:DA4"/>
    <mergeCell ref="F5:S5"/>
    <mergeCell ref="T5:BO5"/>
    <mergeCell ref="BP5:CH5"/>
    <mergeCell ref="A7:E7"/>
    <mergeCell ref="U7:BN7"/>
    <mergeCell ref="BP7:CH7"/>
    <mergeCell ref="F7:N7"/>
    <mergeCell ref="O7:S7"/>
    <mergeCell ref="CI8:DA8"/>
    <mergeCell ref="U9:BN9"/>
    <mergeCell ref="CI9:DA9"/>
    <mergeCell ref="BP9:CH9"/>
    <mergeCell ref="O9:S9"/>
    <mergeCell ref="CI7:DA7"/>
    <mergeCell ref="CI6:DA6"/>
    <mergeCell ref="F6:S6"/>
    <mergeCell ref="T6:BO6"/>
    <mergeCell ref="BP6:CH6"/>
    <mergeCell ref="F12:N12"/>
    <mergeCell ref="A22:BO22"/>
    <mergeCell ref="A25:E25"/>
    <mergeCell ref="A14:E14"/>
    <mergeCell ref="U14:BN14"/>
    <mergeCell ref="U15:BN15"/>
    <mergeCell ref="O15:S15"/>
    <mergeCell ref="B16:BN16"/>
    <mergeCell ref="O25:S25"/>
    <mergeCell ref="U25:BN25"/>
    <mergeCell ref="CI49:DA49"/>
    <mergeCell ref="B35:BN35"/>
    <mergeCell ref="BP35:CH35"/>
    <mergeCell ref="CI35:DA35"/>
    <mergeCell ref="CI40:DA40"/>
    <mergeCell ref="A38:U38"/>
    <mergeCell ref="CI41:DA41"/>
    <mergeCell ref="CI44:DA44"/>
    <mergeCell ref="CI47:DA47"/>
    <mergeCell ref="B34:BN34"/>
    <mergeCell ref="BP34:CH34"/>
    <mergeCell ref="CI34:DA34"/>
    <mergeCell ref="F33:N33"/>
    <mergeCell ref="O33:S33"/>
    <mergeCell ref="A33:E33"/>
    <mergeCell ref="U33:BN33"/>
    <mergeCell ref="BP33:CH33"/>
    <mergeCell ref="A26:E26"/>
    <mergeCell ref="F27:N27"/>
    <mergeCell ref="A27:E27"/>
    <mergeCell ref="U27:BN27"/>
    <mergeCell ref="O27:S27"/>
    <mergeCell ref="CI33:DA33"/>
    <mergeCell ref="CI30:DA30"/>
    <mergeCell ref="CI29:DA29"/>
    <mergeCell ref="U30:BN30"/>
    <mergeCell ref="CI27:DA27"/>
    <mergeCell ref="A29:E29"/>
    <mergeCell ref="U29:BN29"/>
    <mergeCell ref="O28:S28"/>
    <mergeCell ref="F29:N29"/>
    <mergeCell ref="O29:S29"/>
    <mergeCell ref="F28:N28"/>
    <mergeCell ref="A28:E28"/>
    <mergeCell ref="CI15:DA15"/>
    <mergeCell ref="BP16:CH16"/>
    <mergeCell ref="A13:E13"/>
    <mergeCell ref="U13:BN13"/>
    <mergeCell ref="F14:N14"/>
    <mergeCell ref="F15:N15"/>
    <mergeCell ref="O14:S14"/>
    <mergeCell ref="BP14:CH14"/>
    <mergeCell ref="BP15:CH15"/>
    <mergeCell ref="A15:E15"/>
  </mergeCells>
  <phoneticPr fontId="0" type="noConversion"/>
  <dataValidations disablePrompts="1" count="2">
    <dataValidation type="date" allowBlank="1" showInputMessage="1" showErrorMessage="1" errorTitle="3 квартал 2013 года!" error="Проверьте дату!" sqref="F7:N15">
      <formula1>41456</formula1>
      <formula2>41547</formula2>
    </dataValidation>
    <dataValidation type="date" allowBlank="1" showInputMessage="1" showErrorMessage="1" errorTitle="4 квартал 2013 года" error="Проверьте дату!" sqref="F25:N33">
      <formula1>41548</formula1>
      <formula2>41639</formula2>
    </dataValidation>
  </dataValidations>
  <pageMargins left="0.78740157480314965" right="0.55118110236220474" top="0.59055118110236227" bottom="0.39370078740157483" header="0.19685039370078741" footer="0.19685039370078741"/>
  <pageSetup paperSize="9" orientation="portrait" r:id="rId3"/>
  <headerFooter alignWithMargins="0">
    <oddHeader>&amp;R&amp;"Times New Roman,обычный"&amp;7Подготовлено с использованием системы &amp;"Times New Roman,полужирный"КонсультантПлюс</oddHeader>
  </headerFooter>
  <ignoredErrors>
    <ignoredError sqref="A40:A48" numberStoredAsText="1"/>
  </ignoredErrors>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EX43"/>
  <sheetViews>
    <sheetView showGridLines="0" showRowColHeaders="0" zoomScaleNormal="100" zoomScaleSheetLayoutView="100" workbookViewId="0">
      <selection activeCell="DD4" sqref="DD4"/>
    </sheetView>
  </sheetViews>
  <sheetFormatPr defaultColWidth="0.85546875" defaultRowHeight="12" x14ac:dyDescent="0.2"/>
  <cols>
    <col min="1" max="4" width="0.85546875" style="150"/>
    <col min="5" max="5" width="0.85546875" style="150" customWidth="1"/>
    <col min="6" max="6" width="0.28515625" style="150" customWidth="1"/>
    <col min="7" max="7" width="0.5703125" style="150" hidden="1" customWidth="1"/>
    <col min="8" max="9" width="0.85546875" style="150" hidden="1" customWidth="1"/>
    <col min="10" max="18" width="0.85546875" style="150"/>
    <col min="19" max="19" width="3.42578125" style="150" customWidth="1"/>
    <col min="20" max="16384" width="0.85546875" style="150"/>
  </cols>
  <sheetData>
    <row r="1" spans="1:154" s="151" customFormat="1" ht="12.75" x14ac:dyDescent="0.2">
      <c r="B1" s="488" t="s">
        <v>368</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88"/>
      <c r="CG1" s="488"/>
      <c r="CH1" s="488"/>
      <c r="CI1" s="488"/>
      <c r="CJ1" s="488"/>
      <c r="CK1" s="488"/>
      <c r="CL1" s="488"/>
      <c r="CM1" s="488"/>
      <c r="CN1" s="488"/>
      <c r="CO1" s="488"/>
      <c r="CP1" s="488"/>
      <c r="CQ1" s="488"/>
      <c r="CR1" s="488"/>
      <c r="CS1" s="488"/>
      <c r="CT1" s="488"/>
      <c r="CU1" s="488"/>
      <c r="CV1" s="488"/>
      <c r="CW1" s="488"/>
      <c r="CX1" s="488"/>
      <c r="CY1" s="488"/>
      <c r="CZ1" s="488"/>
      <c r="DA1" s="488"/>
      <c r="DB1" s="488"/>
      <c r="DC1" s="488"/>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H1" s="488"/>
      <c r="EI1" s="488"/>
      <c r="EJ1" s="488"/>
      <c r="EK1" s="488"/>
      <c r="EL1" s="488"/>
      <c r="EM1" s="488"/>
      <c r="EN1" s="488"/>
      <c r="EO1" s="488"/>
      <c r="EP1" s="488"/>
      <c r="EQ1" s="488"/>
      <c r="ER1" s="488"/>
      <c r="ES1" s="488"/>
      <c r="ET1" s="488"/>
      <c r="EU1" s="488"/>
      <c r="EV1" s="488"/>
      <c r="EW1" s="488"/>
      <c r="EX1" s="280"/>
    </row>
    <row r="2" spans="1:154" s="151" customFormat="1" ht="12.75" x14ac:dyDescent="0.2">
      <c r="A2" s="488" t="s">
        <v>369</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c r="AZ2" s="488"/>
      <c r="BA2" s="488"/>
      <c r="BB2" s="488"/>
      <c r="BC2" s="488"/>
      <c r="BD2" s="488"/>
      <c r="BE2" s="488"/>
      <c r="BF2" s="488"/>
      <c r="BG2" s="488"/>
      <c r="BH2" s="488"/>
      <c r="BI2" s="488"/>
      <c r="BJ2" s="488"/>
      <c r="BK2" s="488"/>
      <c r="BL2" s="488"/>
      <c r="BM2" s="488"/>
      <c r="BN2" s="488"/>
      <c r="BO2" s="488"/>
      <c r="BP2" s="488"/>
      <c r="BQ2" s="488"/>
      <c r="BR2" s="488"/>
      <c r="BS2" s="488"/>
      <c r="BT2" s="488"/>
      <c r="BU2" s="488"/>
      <c r="BV2" s="488"/>
      <c r="BW2" s="488"/>
      <c r="BX2" s="488"/>
      <c r="BY2" s="488"/>
      <c r="BZ2" s="488"/>
      <c r="CA2" s="488"/>
      <c r="CB2" s="488"/>
      <c r="CC2" s="488"/>
      <c r="CD2" s="488"/>
      <c r="CE2" s="488"/>
      <c r="CF2" s="488"/>
      <c r="CG2" s="488"/>
      <c r="CH2" s="488"/>
      <c r="CI2" s="488"/>
      <c r="CJ2" s="488"/>
      <c r="CK2" s="488"/>
      <c r="CL2" s="488"/>
      <c r="CM2" s="488"/>
      <c r="CN2" s="488"/>
      <c r="CO2" s="488"/>
      <c r="CP2" s="488"/>
      <c r="CQ2" s="488"/>
      <c r="CR2" s="488"/>
      <c r="CS2" s="488"/>
      <c r="CT2" s="488"/>
      <c r="CU2" s="488"/>
      <c r="CV2" s="488"/>
      <c r="CW2" s="488"/>
      <c r="CX2" s="488"/>
      <c r="CY2" s="488"/>
      <c r="CZ2" s="488"/>
      <c r="DA2" s="488"/>
      <c r="DB2" s="488"/>
      <c r="DC2" s="488"/>
      <c r="DD2" s="488"/>
      <c r="DE2" s="488"/>
      <c r="DF2" s="488"/>
      <c r="DG2" s="488"/>
      <c r="DH2" s="488"/>
      <c r="DI2" s="488"/>
      <c r="DJ2" s="488"/>
      <c r="DK2" s="488"/>
      <c r="DL2" s="488"/>
      <c r="DM2" s="488"/>
      <c r="DN2" s="488"/>
      <c r="DO2" s="488"/>
      <c r="DP2" s="488"/>
      <c r="DQ2" s="488"/>
      <c r="DR2" s="488"/>
      <c r="DS2" s="488"/>
      <c r="DT2" s="488"/>
      <c r="DU2" s="488"/>
      <c r="DV2" s="488"/>
      <c r="DW2" s="488"/>
      <c r="DX2" s="488"/>
      <c r="DY2" s="488"/>
      <c r="DZ2" s="488"/>
      <c r="EA2" s="488"/>
      <c r="EB2" s="488"/>
      <c r="EC2" s="488"/>
      <c r="ED2" s="488"/>
      <c r="EE2" s="488"/>
      <c r="EF2" s="488"/>
      <c r="EG2" s="488"/>
      <c r="EH2" s="488"/>
      <c r="EI2" s="488"/>
      <c r="EJ2" s="488"/>
      <c r="EK2" s="488"/>
      <c r="EL2" s="488"/>
      <c r="EM2" s="488"/>
      <c r="EN2" s="488"/>
      <c r="EO2" s="488"/>
      <c r="EP2" s="488"/>
      <c r="EQ2" s="488"/>
      <c r="ER2" s="488"/>
      <c r="ES2" s="488"/>
      <c r="ET2" s="488"/>
      <c r="EU2" s="488"/>
      <c r="EV2" s="488"/>
      <c r="EW2" s="488"/>
      <c r="EX2" s="488"/>
    </row>
    <row r="3" spans="1:154" s="151" customFormat="1" ht="12.75" x14ac:dyDescent="0.2">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B3" s="281" t="s">
        <v>370</v>
      </c>
      <c r="BC3" s="491" t="s">
        <v>66</v>
      </c>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89">
        <v>20</v>
      </c>
      <c r="CM3" s="489"/>
      <c r="CN3" s="489"/>
      <c r="CO3" s="489"/>
      <c r="CP3" s="490" t="s">
        <v>390</v>
      </c>
      <c r="CQ3" s="490"/>
      <c r="CR3" s="490"/>
      <c r="CS3" s="490"/>
      <c r="CT3" s="278" t="s">
        <v>371</v>
      </c>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row>
    <row r="4" spans="1:154" s="151" customFormat="1" ht="12.75" x14ac:dyDescent="0.2">
      <c r="A4" s="278"/>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479" t="s">
        <v>372</v>
      </c>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78"/>
    </row>
    <row r="6" spans="1:154" s="275" customFormat="1" ht="12.75" x14ac:dyDescent="0.2">
      <c r="A6" s="486" t="s">
        <v>373</v>
      </c>
      <c r="B6" s="487"/>
      <c r="C6" s="487"/>
      <c r="D6" s="487"/>
      <c r="E6" s="487"/>
      <c r="F6" s="487"/>
      <c r="G6" s="487"/>
      <c r="H6" s="487"/>
      <c r="I6" s="487"/>
      <c r="J6" s="486" t="s">
        <v>392</v>
      </c>
      <c r="K6" s="486"/>
      <c r="L6" s="486"/>
      <c r="M6" s="486"/>
      <c r="N6" s="486"/>
      <c r="O6" s="486"/>
      <c r="P6" s="486"/>
      <c r="Q6" s="486"/>
      <c r="R6" s="486"/>
      <c r="S6" s="486"/>
      <c r="T6" s="486" t="s">
        <v>374</v>
      </c>
      <c r="U6" s="486"/>
      <c r="V6" s="486"/>
      <c r="W6" s="486"/>
      <c r="X6" s="486"/>
      <c r="Y6" s="486"/>
      <c r="Z6" s="486"/>
      <c r="AA6" s="486"/>
      <c r="AB6" s="486"/>
      <c r="AC6" s="486"/>
      <c r="AD6" s="486"/>
      <c r="AE6" s="486"/>
      <c r="AF6" s="486"/>
      <c r="AG6" s="486"/>
      <c r="AH6" s="486"/>
      <c r="AI6" s="486" t="s">
        <v>52</v>
      </c>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6"/>
      <c r="BT6" s="486"/>
      <c r="BU6" s="486"/>
      <c r="BV6" s="486"/>
      <c r="BW6" s="486"/>
      <c r="BX6" s="486"/>
      <c r="BY6" s="486"/>
      <c r="BZ6" s="486"/>
      <c r="CA6" s="486"/>
      <c r="CB6" s="486"/>
      <c r="CC6" s="486"/>
      <c r="CD6" s="486"/>
      <c r="CE6" s="486"/>
      <c r="CF6" s="486"/>
      <c r="CG6" s="486"/>
      <c r="CH6" s="486"/>
      <c r="CI6" s="486"/>
      <c r="CJ6" s="486"/>
      <c r="CK6" s="486"/>
      <c r="CL6" s="486"/>
      <c r="CM6" s="486"/>
      <c r="CN6" s="486"/>
      <c r="CO6" s="486"/>
      <c r="CP6" s="486"/>
      <c r="CQ6" s="486"/>
      <c r="CR6" s="486"/>
      <c r="CS6" s="486"/>
      <c r="CT6" s="486"/>
      <c r="CU6" s="486"/>
      <c r="CV6" s="486"/>
      <c r="CW6" s="486"/>
      <c r="CX6" s="486"/>
      <c r="CY6" s="486"/>
      <c r="CZ6" s="486"/>
      <c r="DA6" s="486"/>
      <c r="DB6" s="486"/>
      <c r="DC6" s="486"/>
      <c r="DD6" s="486"/>
      <c r="DE6" s="486"/>
      <c r="DF6" s="486"/>
      <c r="DG6" s="486"/>
      <c r="DH6" s="486"/>
      <c r="DI6" s="486"/>
      <c r="DJ6" s="486"/>
      <c r="DK6" s="486"/>
      <c r="DL6" s="486"/>
      <c r="DM6" s="486"/>
      <c r="DN6" s="486"/>
      <c r="DO6" s="486"/>
      <c r="DP6" s="486"/>
      <c r="DQ6" s="486"/>
      <c r="DR6" s="486"/>
      <c r="DS6" s="486"/>
      <c r="DT6" s="486"/>
      <c r="DU6" s="486"/>
      <c r="DV6" s="486"/>
      <c r="DW6" s="486"/>
      <c r="DX6" s="486"/>
      <c r="DY6" s="486"/>
      <c r="DZ6" s="486"/>
      <c r="EA6" s="486"/>
      <c r="EB6" s="486"/>
      <c r="EC6" s="486"/>
      <c r="ED6" s="486"/>
      <c r="EE6" s="486"/>
      <c r="EF6" s="486"/>
      <c r="EG6" s="486"/>
      <c r="EH6" s="486" t="s">
        <v>375</v>
      </c>
      <c r="EI6" s="486"/>
      <c r="EJ6" s="486"/>
      <c r="EK6" s="486"/>
      <c r="EL6" s="486"/>
      <c r="EM6" s="486"/>
      <c r="EN6" s="486"/>
      <c r="EO6" s="486"/>
      <c r="EP6" s="486"/>
      <c r="EQ6" s="486"/>
      <c r="ER6" s="486"/>
      <c r="ES6" s="486"/>
      <c r="ET6" s="486"/>
      <c r="EU6" s="486"/>
      <c r="EV6" s="486"/>
      <c r="EW6" s="486"/>
      <c r="EX6" s="486"/>
    </row>
    <row r="7" spans="1:154" s="275" customFormat="1" ht="173.25" customHeight="1" x14ac:dyDescent="0.2">
      <c r="A7" s="487"/>
      <c r="B7" s="487"/>
      <c r="C7" s="487"/>
      <c r="D7" s="487"/>
      <c r="E7" s="487"/>
      <c r="F7" s="487"/>
      <c r="G7" s="487"/>
      <c r="H7" s="487"/>
      <c r="I7" s="487"/>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t="s">
        <v>376</v>
      </c>
      <c r="AJ7" s="486"/>
      <c r="AK7" s="486"/>
      <c r="AL7" s="486"/>
      <c r="AM7" s="486"/>
      <c r="AN7" s="486"/>
      <c r="AO7" s="486"/>
      <c r="AP7" s="486"/>
      <c r="AQ7" s="486"/>
      <c r="AR7" s="486"/>
      <c r="AS7" s="486"/>
      <c r="AT7" s="486"/>
      <c r="AU7" s="486"/>
      <c r="AV7" s="486"/>
      <c r="AW7" s="486"/>
      <c r="AX7" s="486"/>
      <c r="AY7" s="486"/>
      <c r="AZ7" s="486" t="s">
        <v>377</v>
      </c>
      <c r="BA7" s="486"/>
      <c r="BB7" s="486"/>
      <c r="BC7" s="486"/>
      <c r="BD7" s="486"/>
      <c r="BE7" s="486"/>
      <c r="BF7" s="486"/>
      <c r="BG7" s="486"/>
      <c r="BH7" s="486"/>
      <c r="BI7" s="486"/>
      <c r="BJ7" s="486"/>
      <c r="BK7" s="486"/>
      <c r="BL7" s="486"/>
      <c r="BM7" s="486"/>
      <c r="BN7" s="486"/>
      <c r="BO7" s="486"/>
      <c r="BP7" s="486"/>
      <c r="BQ7" s="486" t="s">
        <v>378</v>
      </c>
      <c r="BR7" s="486"/>
      <c r="BS7" s="486"/>
      <c r="BT7" s="486"/>
      <c r="BU7" s="486"/>
      <c r="BV7" s="486"/>
      <c r="BW7" s="486"/>
      <c r="BX7" s="486"/>
      <c r="BY7" s="486"/>
      <c r="BZ7" s="486"/>
      <c r="CA7" s="486"/>
      <c r="CB7" s="486"/>
      <c r="CC7" s="486"/>
      <c r="CD7" s="486"/>
      <c r="CE7" s="486"/>
      <c r="CF7" s="486"/>
      <c r="CG7" s="486"/>
      <c r="CH7" s="486" t="s">
        <v>379</v>
      </c>
      <c r="CI7" s="486"/>
      <c r="CJ7" s="486"/>
      <c r="CK7" s="486"/>
      <c r="CL7" s="486"/>
      <c r="CM7" s="486"/>
      <c r="CN7" s="486"/>
      <c r="CO7" s="486"/>
      <c r="CP7" s="486"/>
      <c r="CQ7" s="486"/>
      <c r="CR7" s="486"/>
      <c r="CS7" s="486"/>
      <c r="CT7" s="486"/>
      <c r="CU7" s="486"/>
      <c r="CV7" s="486"/>
      <c r="CW7" s="486"/>
      <c r="CX7" s="486"/>
      <c r="CY7" s="486"/>
      <c r="CZ7" s="486" t="s">
        <v>380</v>
      </c>
      <c r="DA7" s="486"/>
      <c r="DB7" s="486"/>
      <c r="DC7" s="486"/>
      <c r="DD7" s="486"/>
      <c r="DE7" s="486"/>
      <c r="DF7" s="486"/>
      <c r="DG7" s="486"/>
      <c r="DH7" s="486"/>
      <c r="DI7" s="486"/>
      <c r="DJ7" s="486"/>
      <c r="DK7" s="486"/>
      <c r="DL7" s="486"/>
      <c r="DM7" s="486"/>
      <c r="DN7" s="486"/>
      <c r="DO7" s="486"/>
      <c r="DP7" s="486"/>
      <c r="DQ7" s="486" t="s">
        <v>381</v>
      </c>
      <c r="DR7" s="486"/>
      <c r="DS7" s="486"/>
      <c r="DT7" s="486"/>
      <c r="DU7" s="486"/>
      <c r="DV7" s="486"/>
      <c r="DW7" s="486"/>
      <c r="DX7" s="486"/>
      <c r="DY7" s="486"/>
      <c r="DZ7" s="486"/>
      <c r="EA7" s="486"/>
      <c r="EB7" s="486"/>
      <c r="EC7" s="486"/>
      <c r="ED7" s="486"/>
      <c r="EE7" s="486"/>
      <c r="EF7" s="486"/>
      <c r="EG7" s="486"/>
      <c r="EH7" s="486"/>
      <c r="EI7" s="486"/>
      <c r="EJ7" s="486"/>
      <c r="EK7" s="486"/>
      <c r="EL7" s="486"/>
      <c r="EM7" s="486"/>
      <c r="EN7" s="486"/>
      <c r="EO7" s="486"/>
      <c r="EP7" s="486"/>
      <c r="EQ7" s="486"/>
      <c r="ER7" s="486"/>
      <c r="ES7" s="486"/>
      <c r="ET7" s="486"/>
      <c r="EU7" s="486"/>
      <c r="EV7" s="486"/>
      <c r="EW7" s="486"/>
      <c r="EX7" s="486"/>
    </row>
    <row r="8" spans="1:154" s="151" customFormat="1" ht="12.75" x14ac:dyDescent="0.2">
      <c r="A8" s="477">
        <v>1</v>
      </c>
      <c r="B8" s="477"/>
      <c r="C8" s="477"/>
      <c r="D8" s="477"/>
      <c r="E8" s="477"/>
      <c r="F8" s="477"/>
      <c r="G8" s="477"/>
      <c r="H8" s="477"/>
      <c r="I8" s="477"/>
      <c r="J8" s="477">
        <v>2</v>
      </c>
      <c r="K8" s="477"/>
      <c r="L8" s="477"/>
      <c r="M8" s="477"/>
      <c r="N8" s="477"/>
      <c r="O8" s="477"/>
      <c r="P8" s="477"/>
      <c r="Q8" s="477"/>
      <c r="R8" s="477"/>
      <c r="S8" s="477"/>
      <c r="T8" s="477">
        <v>3</v>
      </c>
      <c r="U8" s="477"/>
      <c r="V8" s="477"/>
      <c r="W8" s="477"/>
      <c r="X8" s="477"/>
      <c r="Y8" s="477"/>
      <c r="Z8" s="477"/>
      <c r="AA8" s="477"/>
      <c r="AB8" s="477"/>
      <c r="AC8" s="477"/>
      <c r="AD8" s="477"/>
      <c r="AE8" s="477"/>
      <c r="AF8" s="477"/>
      <c r="AG8" s="477"/>
      <c r="AH8" s="477"/>
      <c r="AI8" s="477">
        <v>4</v>
      </c>
      <c r="AJ8" s="477"/>
      <c r="AK8" s="477"/>
      <c r="AL8" s="477"/>
      <c r="AM8" s="477"/>
      <c r="AN8" s="477"/>
      <c r="AO8" s="477"/>
      <c r="AP8" s="477"/>
      <c r="AQ8" s="477"/>
      <c r="AR8" s="477"/>
      <c r="AS8" s="477"/>
      <c r="AT8" s="477"/>
      <c r="AU8" s="477"/>
      <c r="AV8" s="477"/>
      <c r="AW8" s="477"/>
      <c r="AX8" s="477"/>
      <c r="AY8" s="477"/>
      <c r="AZ8" s="477">
        <v>5</v>
      </c>
      <c r="BA8" s="477"/>
      <c r="BB8" s="477"/>
      <c r="BC8" s="477"/>
      <c r="BD8" s="477"/>
      <c r="BE8" s="477"/>
      <c r="BF8" s="477"/>
      <c r="BG8" s="477"/>
      <c r="BH8" s="477"/>
      <c r="BI8" s="477"/>
      <c r="BJ8" s="477"/>
      <c r="BK8" s="477"/>
      <c r="BL8" s="477"/>
      <c r="BM8" s="477"/>
      <c r="BN8" s="477"/>
      <c r="BO8" s="477"/>
      <c r="BP8" s="477"/>
      <c r="BQ8" s="477">
        <v>6</v>
      </c>
      <c r="BR8" s="477"/>
      <c r="BS8" s="477"/>
      <c r="BT8" s="477"/>
      <c r="BU8" s="477"/>
      <c r="BV8" s="477"/>
      <c r="BW8" s="477"/>
      <c r="BX8" s="477"/>
      <c r="BY8" s="477"/>
      <c r="BZ8" s="477"/>
      <c r="CA8" s="477"/>
      <c r="CB8" s="477"/>
      <c r="CC8" s="477"/>
      <c r="CD8" s="477"/>
      <c r="CE8" s="477"/>
      <c r="CF8" s="477"/>
      <c r="CG8" s="477"/>
      <c r="CH8" s="477">
        <v>7</v>
      </c>
      <c r="CI8" s="477"/>
      <c r="CJ8" s="477"/>
      <c r="CK8" s="477"/>
      <c r="CL8" s="477"/>
      <c r="CM8" s="477"/>
      <c r="CN8" s="477"/>
      <c r="CO8" s="477"/>
      <c r="CP8" s="477"/>
      <c r="CQ8" s="477"/>
      <c r="CR8" s="477"/>
      <c r="CS8" s="477"/>
      <c r="CT8" s="477"/>
      <c r="CU8" s="477"/>
      <c r="CV8" s="477"/>
      <c r="CW8" s="477"/>
      <c r="CX8" s="477"/>
      <c r="CY8" s="477"/>
      <c r="CZ8" s="477">
        <v>8</v>
      </c>
      <c r="DA8" s="477"/>
      <c r="DB8" s="477"/>
      <c r="DC8" s="477"/>
      <c r="DD8" s="477"/>
      <c r="DE8" s="477"/>
      <c r="DF8" s="477"/>
      <c r="DG8" s="477"/>
      <c r="DH8" s="477"/>
      <c r="DI8" s="477"/>
      <c r="DJ8" s="477"/>
      <c r="DK8" s="477"/>
      <c r="DL8" s="477"/>
      <c r="DM8" s="477"/>
      <c r="DN8" s="477"/>
      <c r="DO8" s="477"/>
      <c r="DP8" s="477"/>
      <c r="DQ8" s="477">
        <v>9</v>
      </c>
      <c r="DR8" s="477"/>
      <c r="DS8" s="477"/>
      <c r="DT8" s="477"/>
      <c r="DU8" s="477"/>
      <c r="DV8" s="477"/>
      <c r="DW8" s="477"/>
      <c r="DX8" s="477"/>
      <c r="DY8" s="477"/>
      <c r="DZ8" s="477"/>
      <c r="EA8" s="477"/>
      <c r="EB8" s="477"/>
      <c r="EC8" s="477"/>
      <c r="ED8" s="477"/>
      <c r="EE8" s="477"/>
      <c r="EF8" s="477"/>
      <c r="EG8" s="477"/>
      <c r="EH8" s="477">
        <v>10</v>
      </c>
      <c r="EI8" s="477"/>
      <c r="EJ8" s="477"/>
      <c r="EK8" s="477"/>
      <c r="EL8" s="477"/>
      <c r="EM8" s="477"/>
      <c r="EN8" s="477"/>
      <c r="EO8" s="477"/>
      <c r="EP8" s="477"/>
      <c r="EQ8" s="477"/>
      <c r="ER8" s="477"/>
      <c r="ES8" s="477"/>
      <c r="ET8" s="477"/>
      <c r="EU8" s="477"/>
      <c r="EV8" s="477"/>
      <c r="EW8" s="477"/>
      <c r="EX8" s="477"/>
    </row>
    <row r="9" spans="1:154" s="151" customFormat="1" ht="12" customHeight="1" x14ac:dyDescent="0.2">
      <c r="A9" s="478"/>
      <c r="B9" s="478"/>
      <c r="C9" s="478"/>
      <c r="D9" s="478"/>
      <c r="E9" s="478"/>
      <c r="F9" s="478"/>
      <c r="G9" s="478"/>
      <c r="H9" s="478"/>
      <c r="I9" s="478"/>
      <c r="J9" s="452" t="str">
        <f>IF(EH9&gt;0,'Расчет налога и взносов'!E18,"")</f>
        <v/>
      </c>
      <c r="K9" s="453"/>
      <c r="L9" s="453"/>
      <c r="M9" s="453"/>
      <c r="N9" s="453"/>
      <c r="O9" s="453"/>
      <c r="P9" s="453"/>
      <c r="Q9" s="453"/>
      <c r="R9" s="453"/>
      <c r="S9" s="276" t="str">
        <f>IF(EH9&gt;0,'Расчет налога и взносов'!F18,"")</f>
        <v/>
      </c>
      <c r="T9" s="477" t="str">
        <f>IF(EH9&gt;0,"2013 год","")</f>
        <v/>
      </c>
      <c r="U9" s="477"/>
      <c r="V9" s="477"/>
      <c r="W9" s="477"/>
      <c r="X9" s="477"/>
      <c r="Y9" s="477"/>
      <c r="Z9" s="477"/>
      <c r="AA9" s="477"/>
      <c r="AB9" s="477"/>
      <c r="AC9" s="477"/>
      <c r="AD9" s="477"/>
      <c r="AE9" s="477"/>
      <c r="AF9" s="477"/>
      <c r="AG9" s="477"/>
      <c r="AH9" s="477"/>
      <c r="AI9" s="431">
        <f>IF(OR('Расчет налога и взносов'!D18="ПФРс",'Расчет налога и взносов'!D18="ПФРн"),'Расчет налога и взносов'!G18,0)</f>
        <v>0</v>
      </c>
      <c r="AJ9" s="431"/>
      <c r="AK9" s="431"/>
      <c r="AL9" s="431"/>
      <c r="AM9" s="431"/>
      <c r="AN9" s="431"/>
      <c r="AO9" s="431"/>
      <c r="AP9" s="431"/>
      <c r="AQ9" s="431"/>
      <c r="AR9" s="431"/>
      <c r="AS9" s="431"/>
      <c r="AT9" s="431"/>
      <c r="AU9" s="431"/>
      <c r="AV9" s="431"/>
      <c r="AW9" s="431"/>
      <c r="AX9" s="431"/>
      <c r="AY9" s="431"/>
      <c r="AZ9" s="477"/>
      <c r="BA9" s="477"/>
      <c r="BB9" s="477"/>
      <c r="BC9" s="477"/>
      <c r="BD9" s="477"/>
      <c r="BE9" s="477"/>
      <c r="BF9" s="477"/>
      <c r="BG9" s="477"/>
      <c r="BH9" s="477"/>
      <c r="BI9" s="477"/>
      <c r="BJ9" s="477"/>
      <c r="BK9" s="477"/>
      <c r="BL9" s="477"/>
      <c r="BM9" s="477"/>
      <c r="BN9" s="477"/>
      <c r="BO9" s="477"/>
      <c r="BP9" s="477"/>
      <c r="BQ9" s="431">
        <f>IF('Расчет налога и взносов'!D18="ФФОМС",'Расчет налога и взносов'!G18,0)</f>
        <v>0</v>
      </c>
      <c r="BR9" s="431"/>
      <c r="BS9" s="431"/>
      <c r="BT9" s="431"/>
      <c r="BU9" s="431"/>
      <c r="BV9" s="431"/>
      <c r="BW9" s="431"/>
      <c r="BX9" s="431"/>
      <c r="BY9" s="431"/>
      <c r="BZ9" s="431"/>
      <c r="CA9" s="431"/>
      <c r="CB9" s="431"/>
      <c r="CC9" s="431"/>
      <c r="CD9" s="431"/>
      <c r="CE9" s="431"/>
      <c r="CF9" s="431"/>
      <c r="CG9" s="431"/>
      <c r="CH9" s="477"/>
      <c r="CI9" s="477"/>
      <c r="CJ9" s="477"/>
      <c r="CK9" s="477"/>
      <c r="CL9" s="477"/>
      <c r="CM9" s="477"/>
      <c r="CN9" s="477"/>
      <c r="CO9" s="477"/>
      <c r="CP9" s="477"/>
      <c r="CQ9" s="477"/>
      <c r="CR9" s="477"/>
      <c r="CS9" s="477"/>
      <c r="CT9" s="477"/>
      <c r="CU9" s="477"/>
      <c r="CV9" s="477"/>
      <c r="CW9" s="477"/>
      <c r="CX9" s="477"/>
      <c r="CY9" s="477"/>
      <c r="CZ9" s="477"/>
      <c r="DA9" s="477"/>
      <c r="DB9" s="477"/>
      <c r="DC9" s="477"/>
      <c r="DD9" s="477"/>
      <c r="DE9" s="477"/>
      <c r="DF9" s="477"/>
      <c r="DG9" s="477"/>
      <c r="DH9" s="477"/>
      <c r="DI9" s="477"/>
      <c r="DJ9" s="477"/>
      <c r="DK9" s="477"/>
      <c r="DL9" s="477"/>
      <c r="DM9" s="477"/>
      <c r="DN9" s="477"/>
      <c r="DO9" s="477"/>
      <c r="DP9" s="477"/>
      <c r="DQ9" s="477"/>
      <c r="DR9" s="477"/>
      <c r="DS9" s="477"/>
      <c r="DT9" s="477"/>
      <c r="DU9" s="477"/>
      <c r="DV9" s="477"/>
      <c r="DW9" s="477"/>
      <c r="DX9" s="477"/>
      <c r="DY9" s="477"/>
      <c r="DZ9" s="477"/>
      <c r="EA9" s="477"/>
      <c r="EB9" s="477"/>
      <c r="EC9" s="477"/>
      <c r="ED9" s="477"/>
      <c r="EE9" s="477"/>
      <c r="EF9" s="477"/>
      <c r="EG9" s="477"/>
      <c r="EH9" s="431">
        <f t="shared" ref="EH9:EH43" si="0">AI9+BQ9</f>
        <v>0</v>
      </c>
      <c r="EI9" s="431"/>
      <c r="EJ9" s="431"/>
      <c r="EK9" s="431"/>
      <c r="EL9" s="431"/>
      <c r="EM9" s="431"/>
      <c r="EN9" s="431"/>
      <c r="EO9" s="431"/>
      <c r="EP9" s="431"/>
      <c r="EQ9" s="431"/>
      <c r="ER9" s="431"/>
      <c r="ES9" s="431"/>
      <c r="ET9" s="431"/>
      <c r="EU9" s="431"/>
      <c r="EV9" s="431"/>
      <c r="EW9" s="431"/>
      <c r="EX9" s="431"/>
    </row>
    <row r="10" spans="1:154" s="151" customFormat="1" ht="12" customHeight="1" x14ac:dyDescent="0.2">
      <c r="A10" s="478"/>
      <c r="B10" s="478"/>
      <c r="C10" s="478"/>
      <c r="D10" s="478"/>
      <c r="E10" s="478"/>
      <c r="F10" s="478"/>
      <c r="G10" s="478"/>
      <c r="H10" s="478"/>
      <c r="I10" s="478"/>
      <c r="J10" s="452" t="str">
        <f>IF(EH10&gt;0,'Расчет налога и взносов'!E19,"")</f>
        <v/>
      </c>
      <c r="K10" s="453"/>
      <c r="L10" s="453"/>
      <c r="M10" s="453"/>
      <c r="N10" s="453"/>
      <c r="O10" s="453"/>
      <c r="P10" s="453"/>
      <c r="Q10" s="453"/>
      <c r="R10" s="453"/>
      <c r="S10" s="276" t="str">
        <f>IF(EH10&gt;0,'Расчет налога и взносов'!F19,"")</f>
        <v/>
      </c>
      <c r="T10" s="477" t="str">
        <f>IF(EH10&gt;0,"2013 год","")</f>
        <v/>
      </c>
      <c r="U10" s="477"/>
      <c r="V10" s="477"/>
      <c r="W10" s="477"/>
      <c r="X10" s="477"/>
      <c r="Y10" s="477"/>
      <c r="Z10" s="477"/>
      <c r="AA10" s="477"/>
      <c r="AB10" s="477"/>
      <c r="AC10" s="477"/>
      <c r="AD10" s="477"/>
      <c r="AE10" s="477"/>
      <c r="AF10" s="477"/>
      <c r="AG10" s="477"/>
      <c r="AH10" s="477"/>
      <c r="AI10" s="431">
        <f>IF(OR('Расчет налога и взносов'!D19="ПФРс",'Расчет налога и взносов'!D19="ПФРн"),'Расчет налога и взносов'!G19,0)</f>
        <v>0</v>
      </c>
      <c r="AJ10" s="431"/>
      <c r="AK10" s="431"/>
      <c r="AL10" s="431"/>
      <c r="AM10" s="431"/>
      <c r="AN10" s="431"/>
      <c r="AO10" s="431"/>
      <c r="AP10" s="431"/>
      <c r="AQ10" s="431"/>
      <c r="AR10" s="431"/>
      <c r="AS10" s="431"/>
      <c r="AT10" s="431"/>
      <c r="AU10" s="431"/>
      <c r="AV10" s="431"/>
      <c r="AW10" s="431"/>
      <c r="AX10" s="431"/>
      <c r="AY10" s="431"/>
      <c r="AZ10" s="477"/>
      <c r="BA10" s="477"/>
      <c r="BB10" s="477"/>
      <c r="BC10" s="477"/>
      <c r="BD10" s="477"/>
      <c r="BE10" s="477"/>
      <c r="BF10" s="477"/>
      <c r="BG10" s="477"/>
      <c r="BH10" s="477"/>
      <c r="BI10" s="477"/>
      <c r="BJ10" s="477"/>
      <c r="BK10" s="477"/>
      <c r="BL10" s="477"/>
      <c r="BM10" s="477"/>
      <c r="BN10" s="477"/>
      <c r="BO10" s="477"/>
      <c r="BP10" s="477"/>
      <c r="BQ10" s="431">
        <f>IF('Расчет налога и взносов'!D19="ФФОМС",'Расчет налога и взносов'!G19,0)</f>
        <v>0</v>
      </c>
      <c r="BR10" s="431"/>
      <c r="BS10" s="431"/>
      <c r="BT10" s="431"/>
      <c r="BU10" s="431"/>
      <c r="BV10" s="431"/>
      <c r="BW10" s="431"/>
      <c r="BX10" s="431"/>
      <c r="BY10" s="431"/>
      <c r="BZ10" s="431"/>
      <c r="CA10" s="431"/>
      <c r="CB10" s="431"/>
      <c r="CC10" s="431"/>
      <c r="CD10" s="431"/>
      <c r="CE10" s="431"/>
      <c r="CF10" s="431"/>
      <c r="CG10" s="431"/>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477"/>
      <c r="DV10" s="477"/>
      <c r="DW10" s="477"/>
      <c r="DX10" s="477"/>
      <c r="DY10" s="477"/>
      <c r="DZ10" s="477"/>
      <c r="EA10" s="477"/>
      <c r="EB10" s="477"/>
      <c r="EC10" s="477"/>
      <c r="ED10" s="477"/>
      <c r="EE10" s="477"/>
      <c r="EF10" s="477"/>
      <c r="EG10" s="477"/>
      <c r="EH10" s="431">
        <f t="shared" si="0"/>
        <v>0</v>
      </c>
      <c r="EI10" s="431"/>
      <c r="EJ10" s="431"/>
      <c r="EK10" s="431"/>
      <c r="EL10" s="431"/>
      <c r="EM10" s="431"/>
      <c r="EN10" s="431"/>
      <c r="EO10" s="431"/>
      <c r="EP10" s="431"/>
      <c r="EQ10" s="431"/>
      <c r="ER10" s="431"/>
      <c r="ES10" s="431"/>
      <c r="ET10" s="431"/>
      <c r="EU10" s="431"/>
      <c r="EV10" s="431"/>
      <c r="EW10" s="431"/>
      <c r="EX10" s="431"/>
    </row>
    <row r="11" spans="1:154" s="151" customFormat="1" ht="12" customHeight="1" x14ac:dyDescent="0.2">
      <c r="A11" s="478"/>
      <c r="B11" s="478"/>
      <c r="C11" s="478"/>
      <c r="D11" s="478"/>
      <c r="E11" s="478"/>
      <c r="F11" s="478"/>
      <c r="G11" s="478"/>
      <c r="H11" s="478"/>
      <c r="I11" s="478"/>
      <c r="J11" s="452" t="str">
        <f>IF(EH11&gt;0,'Расчет налога и взносов'!E20,"")</f>
        <v/>
      </c>
      <c r="K11" s="453"/>
      <c r="L11" s="453"/>
      <c r="M11" s="453"/>
      <c r="N11" s="453"/>
      <c r="O11" s="453"/>
      <c r="P11" s="453"/>
      <c r="Q11" s="453"/>
      <c r="R11" s="453"/>
      <c r="S11" s="276" t="str">
        <f>IF(EH11&gt;0,'Расчет налога и взносов'!F20,"")</f>
        <v/>
      </c>
      <c r="T11" s="477" t="str">
        <f>IF(EH11&gt;0,"2013 год","")</f>
        <v/>
      </c>
      <c r="U11" s="477"/>
      <c r="V11" s="477"/>
      <c r="W11" s="477"/>
      <c r="X11" s="477"/>
      <c r="Y11" s="477"/>
      <c r="Z11" s="477"/>
      <c r="AA11" s="477"/>
      <c r="AB11" s="477"/>
      <c r="AC11" s="477"/>
      <c r="AD11" s="477"/>
      <c r="AE11" s="477"/>
      <c r="AF11" s="477"/>
      <c r="AG11" s="477"/>
      <c r="AH11" s="477"/>
      <c r="AI11" s="431">
        <f>IF(OR('Расчет налога и взносов'!D20="ПФРс",'Расчет налога и взносов'!D20="ПФРн"),'Расчет налога и взносов'!G20,0)</f>
        <v>0</v>
      </c>
      <c r="AJ11" s="431"/>
      <c r="AK11" s="431"/>
      <c r="AL11" s="431"/>
      <c r="AM11" s="431"/>
      <c r="AN11" s="431"/>
      <c r="AO11" s="431"/>
      <c r="AP11" s="431"/>
      <c r="AQ11" s="431"/>
      <c r="AR11" s="431"/>
      <c r="AS11" s="431"/>
      <c r="AT11" s="431"/>
      <c r="AU11" s="431"/>
      <c r="AV11" s="431"/>
      <c r="AW11" s="431"/>
      <c r="AX11" s="431"/>
      <c r="AY11" s="431"/>
      <c r="AZ11" s="477"/>
      <c r="BA11" s="477"/>
      <c r="BB11" s="477"/>
      <c r="BC11" s="477"/>
      <c r="BD11" s="477"/>
      <c r="BE11" s="477"/>
      <c r="BF11" s="477"/>
      <c r="BG11" s="477"/>
      <c r="BH11" s="477"/>
      <c r="BI11" s="477"/>
      <c r="BJ11" s="477"/>
      <c r="BK11" s="477"/>
      <c r="BL11" s="477"/>
      <c r="BM11" s="477"/>
      <c r="BN11" s="477"/>
      <c r="BO11" s="477"/>
      <c r="BP11" s="477"/>
      <c r="BQ11" s="431">
        <f>IF('Расчет налога и взносов'!D20="ФФОМС",'Расчет налога и взносов'!G20,0)</f>
        <v>0</v>
      </c>
      <c r="BR11" s="431"/>
      <c r="BS11" s="431"/>
      <c r="BT11" s="431"/>
      <c r="BU11" s="431"/>
      <c r="BV11" s="431"/>
      <c r="BW11" s="431"/>
      <c r="BX11" s="431"/>
      <c r="BY11" s="431"/>
      <c r="BZ11" s="431"/>
      <c r="CA11" s="431"/>
      <c r="CB11" s="431"/>
      <c r="CC11" s="431"/>
      <c r="CD11" s="431"/>
      <c r="CE11" s="431"/>
      <c r="CF11" s="431"/>
      <c r="CG11" s="431"/>
      <c r="CH11" s="477"/>
      <c r="CI11" s="477"/>
      <c r="CJ11" s="477"/>
      <c r="CK11" s="477"/>
      <c r="CL11" s="477"/>
      <c r="CM11" s="477"/>
      <c r="CN11" s="477"/>
      <c r="CO11" s="477"/>
      <c r="CP11" s="477"/>
      <c r="CQ11" s="477"/>
      <c r="CR11" s="477"/>
      <c r="CS11" s="477"/>
      <c r="CT11" s="477"/>
      <c r="CU11" s="477"/>
      <c r="CV11" s="477"/>
      <c r="CW11" s="477"/>
      <c r="CX11" s="477"/>
      <c r="CY11" s="477"/>
      <c r="CZ11" s="477"/>
      <c r="DA11" s="477"/>
      <c r="DB11" s="477"/>
      <c r="DC11" s="477"/>
      <c r="DD11" s="477"/>
      <c r="DE11" s="477"/>
      <c r="DF11" s="477"/>
      <c r="DG11" s="477"/>
      <c r="DH11" s="477"/>
      <c r="DI11" s="477"/>
      <c r="DJ11" s="477"/>
      <c r="DK11" s="477"/>
      <c r="DL11" s="477"/>
      <c r="DM11" s="477"/>
      <c r="DN11" s="477"/>
      <c r="DO11" s="477"/>
      <c r="DP11" s="477"/>
      <c r="DQ11" s="477"/>
      <c r="DR11" s="477"/>
      <c r="DS11" s="477"/>
      <c r="DT11" s="477"/>
      <c r="DU11" s="477"/>
      <c r="DV11" s="477"/>
      <c r="DW11" s="477"/>
      <c r="DX11" s="477"/>
      <c r="DY11" s="477"/>
      <c r="DZ11" s="477"/>
      <c r="EA11" s="477"/>
      <c r="EB11" s="477"/>
      <c r="EC11" s="477"/>
      <c r="ED11" s="477"/>
      <c r="EE11" s="477"/>
      <c r="EF11" s="477"/>
      <c r="EG11" s="477"/>
      <c r="EH11" s="431">
        <f t="shared" si="0"/>
        <v>0</v>
      </c>
      <c r="EI11" s="431"/>
      <c r="EJ11" s="431"/>
      <c r="EK11" s="431"/>
      <c r="EL11" s="431"/>
      <c r="EM11" s="431"/>
      <c r="EN11" s="431"/>
      <c r="EO11" s="431"/>
      <c r="EP11" s="431"/>
      <c r="EQ11" s="431"/>
      <c r="ER11" s="431"/>
      <c r="ES11" s="431"/>
      <c r="ET11" s="431"/>
      <c r="EU11" s="431"/>
      <c r="EV11" s="431"/>
      <c r="EW11" s="431"/>
      <c r="EX11" s="431"/>
    </row>
    <row r="12" spans="1:154" s="151" customFormat="1" ht="12" customHeight="1" x14ac:dyDescent="0.2">
      <c r="A12" s="478"/>
      <c r="B12" s="478"/>
      <c r="C12" s="478"/>
      <c r="D12" s="478"/>
      <c r="E12" s="478"/>
      <c r="F12" s="478"/>
      <c r="G12" s="478"/>
      <c r="H12" s="478"/>
      <c r="I12" s="478"/>
      <c r="J12" s="452" t="str">
        <f>IF(EH12&gt;0,'Расчет налога и взносов'!E21,"")</f>
        <v/>
      </c>
      <c r="K12" s="453"/>
      <c r="L12" s="453"/>
      <c r="M12" s="453"/>
      <c r="N12" s="453"/>
      <c r="O12" s="453"/>
      <c r="P12" s="453"/>
      <c r="Q12" s="453"/>
      <c r="R12" s="453"/>
      <c r="S12" s="276" t="str">
        <f>IF(EH12&gt;0,'Расчет налога и взносов'!F21,"")</f>
        <v/>
      </c>
      <c r="T12" s="477" t="str">
        <f>IF(EH12&gt;0,"2013 год","")</f>
        <v/>
      </c>
      <c r="U12" s="477"/>
      <c r="V12" s="477"/>
      <c r="W12" s="477"/>
      <c r="X12" s="477"/>
      <c r="Y12" s="477"/>
      <c r="Z12" s="477"/>
      <c r="AA12" s="477"/>
      <c r="AB12" s="477"/>
      <c r="AC12" s="477"/>
      <c r="AD12" s="477"/>
      <c r="AE12" s="477"/>
      <c r="AF12" s="477"/>
      <c r="AG12" s="477"/>
      <c r="AH12" s="477"/>
      <c r="AI12" s="431">
        <f>IF(OR('Расчет налога и взносов'!D21="ПФРс",'Расчет налога и взносов'!D21="ПФРн"),'Расчет налога и взносов'!G21,0)</f>
        <v>0</v>
      </c>
      <c r="AJ12" s="431"/>
      <c r="AK12" s="431"/>
      <c r="AL12" s="431"/>
      <c r="AM12" s="431"/>
      <c r="AN12" s="431"/>
      <c r="AO12" s="431"/>
      <c r="AP12" s="431"/>
      <c r="AQ12" s="431"/>
      <c r="AR12" s="431"/>
      <c r="AS12" s="431"/>
      <c r="AT12" s="431"/>
      <c r="AU12" s="431"/>
      <c r="AV12" s="431"/>
      <c r="AW12" s="431"/>
      <c r="AX12" s="431"/>
      <c r="AY12" s="431"/>
      <c r="AZ12" s="477"/>
      <c r="BA12" s="477"/>
      <c r="BB12" s="477"/>
      <c r="BC12" s="477"/>
      <c r="BD12" s="477"/>
      <c r="BE12" s="477"/>
      <c r="BF12" s="477"/>
      <c r="BG12" s="477"/>
      <c r="BH12" s="477"/>
      <c r="BI12" s="477"/>
      <c r="BJ12" s="477"/>
      <c r="BK12" s="477"/>
      <c r="BL12" s="477"/>
      <c r="BM12" s="477"/>
      <c r="BN12" s="477"/>
      <c r="BO12" s="477"/>
      <c r="BP12" s="477"/>
      <c r="BQ12" s="431">
        <f>IF('Расчет налога и взносов'!D21="ФФОМС",'Расчет налога и взносов'!G21,0)</f>
        <v>0</v>
      </c>
      <c r="BR12" s="431"/>
      <c r="BS12" s="431"/>
      <c r="BT12" s="431"/>
      <c r="BU12" s="431"/>
      <c r="BV12" s="431"/>
      <c r="BW12" s="431"/>
      <c r="BX12" s="431"/>
      <c r="BY12" s="431"/>
      <c r="BZ12" s="431"/>
      <c r="CA12" s="431"/>
      <c r="CB12" s="431"/>
      <c r="CC12" s="431"/>
      <c r="CD12" s="431"/>
      <c r="CE12" s="431"/>
      <c r="CF12" s="431"/>
      <c r="CG12" s="431"/>
      <c r="CH12" s="477"/>
      <c r="CI12" s="477"/>
      <c r="CJ12" s="477"/>
      <c r="CK12" s="477"/>
      <c r="CL12" s="477"/>
      <c r="CM12" s="477"/>
      <c r="CN12" s="477"/>
      <c r="CO12" s="477"/>
      <c r="CP12" s="477"/>
      <c r="CQ12" s="477"/>
      <c r="CR12" s="477"/>
      <c r="CS12" s="477"/>
      <c r="CT12" s="477"/>
      <c r="CU12" s="477"/>
      <c r="CV12" s="477"/>
      <c r="CW12" s="477"/>
      <c r="CX12" s="477"/>
      <c r="CY12" s="477"/>
      <c r="CZ12" s="477"/>
      <c r="DA12" s="477"/>
      <c r="DB12" s="477"/>
      <c r="DC12" s="477"/>
      <c r="DD12" s="477"/>
      <c r="DE12" s="477"/>
      <c r="DF12" s="477"/>
      <c r="DG12" s="477"/>
      <c r="DH12" s="477"/>
      <c r="DI12" s="477"/>
      <c r="DJ12" s="477"/>
      <c r="DK12" s="477"/>
      <c r="DL12" s="477"/>
      <c r="DM12" s="477"/>
      <c r="DN12" s="477"/>
      <c r="DO12" s="477"/>
      <c r="DP12" s="477"/>
      <c r="DQ12" s="477"/>
      <c r="DR12" s="477"/>
      <c r="DS12" s="477"/>
      <c r="DT12" s="477"/>
      <c r="DU12" s="477"/>
      <c r="DV12" s="477"/>
      <c r="DW12" s="477"/>
      <c r="DX12" s="477"/>
      <c r="DY12" s="477"/>
      <c r="DZ12" s="477"/>
      <c r="EA12" s="477"/>
      <c r="EB12" s="477"/>
      <c r="EC12" s="477"/>
      <c r="ED12" s="477"/>
      <c r="EE12" s="477"/>
      <c r="EF12" s="477"/>
      <c r="EG12" s="477"/>
      <c r="EH12" s="431">
        <f t="shared" si="0"/>
        <v>0</v>
      </c>
      <c r="EI12" s="431"/>
      <c r="EJ12" s="431"/>
      <c r="EK12" s="431"/>
      <c r="EL12" s="431"/>
      <c r="EM12" s="431"/>
      <c r="EN12" s="431"/>
      <c r="EO12" s="431"/>
      <c r="EP12" s="431"/>
      <c r="EQ12" s="431"/>
      <c r="ER12" s="431"/>
      <c r="ES12" s="431"/>
      <c r="ET12" s="431"/>
      <c r="EU12" s="431"/>
      <c r="EV12" s="431"/>
      <c r="EW12" s="431"/>
      <c r="EX12" s="431"/>
    </row>
    <row r="13" spans="1:154" s="278" customFormat="1" ht="12.75" x14ac:dyDescent="0.2">
      <c r="A13" s="277"/>
      <c r="B13" s="480" t="s">
        <v>19</v>
      </c>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2">
        <f>SUM(AI9:AY12)</f>
        <v>0</v>
      </c>
      <c r="AJ13" s="482"/>
      <c r="AK13" s="482"/>
      <c r="AL13" s="482"/>
      <c r="AM13" s="482"/>
      <c r="AN13" s="482"/>
      <c r="AO13" s="482"/>
      <c r="AP13" s="482"/>
      <c r="AQ13" s="482"/>
      <c r="AR13" s="482"/>
      <c r="AS13" s="482"/>
      <c r="AT13" s="482"/>
      <c r="AU13" s="482"/>
      <c r="AV13" s="482"/>
      <c r="AW13" s="482"/>
      <c r="AX13" s="482"/>
      <c r="AY13" s="482"/>
      <c r="AZ13" s="483"/>
      <c r="BA13" s="483"/>
      <c r="BB13" s="483"/>
      <c r="BC13" s="483"/>
      <c r="BD13" s="483"/>
      <c r="BE13" s="483"/>
      <c r="BF13" s="483"/>
      <c r="BG13" s="483"/>
      <c r="BH13" s="483"/>
      <c r="BI13" s="483"/>
      <c r="BJ13" s="483"/>
      <c r="BK13" s="483"/>
      <c r="BL13" s="483"/>
      <c r="BM13" s="483"/>
      <c r="BN13" s="483"/>
      <c r="BO13" s="483"/>
      <c r="BP13" s="483"/>
      <c r="BQ13" s="482">
        <f>SUM(BQ9:CG12)</f>
        <v>0</v>
      </c>
      <c r="BR13" s="482"/>
      <c r="BS13" s="482"/>
      <c r="BT13" s="482"/>
      <c r="BU13" s="482"/>
      <c r="BV13" s="482"/>
      <c r="BW13" s="482"/>
      <c r="BX13" s="482"/>
      <c r="BY13" s="482"/>
      <c r="BZ13" s="482"/>
      <c r="CA13" s="482"/>
      <c r="CB13" s="482"/>
      <c r="CC13" s="482"/>
      <c r="CD13" s="482"/>
      <c r="CE13" s="482"/>
      <c r="CF13" s="482"/>
      <c r="CG13" s="482"/>
      <c r="CH13" s="483"/>
      <c r="CI13" s="483"/>
      <c r="CJ13" s="483"/>
      <c r="CK13" s="483"/>
      <c r="CL13" s="483"/>
      <c r="CM13" s="483"/>
      <c r="CN13" s="483"/>
      <c r="CO13" s="483"/>
      <c r="CP13" s="483"/>
      <c r="CQ13" s="483"/>
      <c r="CR13" s="483"/>
      <c r="CS13" s="483"/>
      <c r="CT13" s="483"/>
      <c r="CU13" s="483"/>
      <c r="CV13" s="483"/>
      <c r="CW13" s="483"/>
      <c r="CX13" s="483"/>
      <c r="CY13" s="483"/>
      <c r="CZ13" s="483"/>
      <c r="DA13" s="483"/>
      <c r="DB13" s="483"/>
      <c r="DC13" s="483"/>
      <c r="DD13" s="483"/>
      <c r="DE13" s="483"/>
      <c r="DF13" s="483"/>
      <c r="DG13" s="483"/>
      <c r="DH13" s="483"/>
      <c r="DI13" s="483"/>
      <c r="DJ13" s="483"/>
      <c r="DK13" s="483"/>
      <c r="DL13" s="483"/>
      <c r="DM13" s="483"/>
      <c r="DN13" s="483"/>
      <c r="DO13" s="483"/>
      <c r="DP13" s="483"/>
      <c r="DQ13" s="483"/>
      <c r="DR13" s="483"/>
      <c r="DS13" s="483"/>
      <c r="DT13" s="483"/>
      <c r="DU13" s="483"/>
      <c r="DV13" s="483"/>
      <c r="DW13" s="483"/>
      <c r="DX13" s="483"/>
      <c r="DY13" s="483"/>
      <c r="DZ13" s="483"/>
      <c r="EA13" s="483"/>
      <c r="EB13" s="483"/>
      <c r="EC13" s="483"/>
      <c r="ED13" s="483"/>
      <c r="EE13" s="483"/>
      <c r="EF13" s="483"/>
      <c r="EG13" s="483"/>
      <c r="EH13" s="482">
        <f t="shared" si="0"/>
        <v>0</v>
      </c>
      <c r="EI13" s="482"/>
      <c r="EJ13" s="482"/>
      <c r="EK13" s="482"/>
      <c r="EL13" s="482"/>
      <c r="EM13" s="482"/>
      <c r="EN13" s="482"/>
      <c r="EO13" s="482"/>
      <c r="EP13" s="482"/>
      <c r="EQ13" s="482"/>
      <c r="ER13" s="482"/>
      <c r="ES13" s="482"/>
      <c r="ET13" s="482"/>
      <c r="EU13" s="482"/>
      <c r="EV13" s="482"/>
      <c r="EW13" s="482"/>
      <c r="EX13" s="482"/>
    </row>
    <row r="14" spans="1:154" s="151" customFormat="1" ht="12" customHeight="1" x14ac:dyDescent="0.2">
      <c r="A14" s="478"/>
      <c r="B14" s="478"/>
      <c r="C14" s="478"/>
      <c r="D14" s="478"/>
      <c r="E14" s="478"/>
      <c r="F14" s="478"/>
      <c r="G14" s="478"/>
      <c r="H14" s="478"/>
      <c r="I14" s="478"/>
      <c r="J14" s="452" t="str">
        <f>IF(EH14&gt;0,'Расчет налога и взносов'!J18,"")</f>
        <v/>
      </c>
      <c r="K14" s="453"/>
      <c r="L14" s="453"/>
      <c r="M14" s="453"/>
      <c r="N14" s="453"/>
      <c r="O14" s="453"/>
      <c r="P14" s="453"/>
      <c r="Q14" s="453"/>
      <c r="R14" s="453"/>
      <c r="S14" s="276" t="str">
        <f>IF(EH14&gt;0,'Расчет налога и взносов'!K18,"")</f>
        <v/>
      </c>
      <c r="T14" s="477" t="str">
        <f t="shared" ref="T14:T21" si="1">IF(EH14&gt;0,"2013 год","")</f>
        <v/>
      </c>
      <c r="U14" s="477"/>
      <c r="V14" s="477"/>
      <c r="W14" s="477"/>
      <c r="X14" s="477"/>
      <c r="Y14" s="477"/>
      <c r="Z14" s="477"/>
      <c r="AA14" s="477"/>
      <c r="AB14" s="477"/>
      <c r="AC14" s="477"/>
      <c r="AD14" s="477"/>
      <c r="AE14" s="477"/>
      <c r="AF14" s="477"/>
      <c r="AG14" s="477"/>
      <c r="AH14" s="477"/>
      <c r="AI14" s="431">
        <f>IF(OR('Расчет налога и взносов'!I18="ПФРс",'Расчет налога и взносов'!I18="ПФРн"),'Расчет налога и взносов'!L18,0)</f>
        <v>0</v>
      </c>
      <c r="AJ14" s="431"/>
      <c r="AK14" s="431"/>
      <c r="AL14" s="431"/>
      <c r="AM14" s="431"/>
      <c r="AN14" s="431"/>
      <c r="AO14" s="431"/>
      <c r="AP14" s="431"/>
      <c r="AQ14" s="431"/>
      <c r="AR14" s="431"/>
      <c r="AS14" s="431"/>
      <c r="AT14" s="431"/>
      <c r="AU14" s="431"/>
      <c r="AV14" s="431"/>
      <c r="AW14" s="431"/>
      <c r="AX14" s="431"/>
      <c r="AY14" s="431"/>
      <c r="AZ14" s="477"/>
      <c r="BA14" s="477"/>
      <c r="BB14" s="477"/>
      <c r="BC14" s="477"/>
      <c r="BD14" s="477"/>
      <c r="BE14" s="477"/>
      <c r="BF14" s="477"/>
      <c r="BG14" s="477"/>
      <c r="BH14" s="477"/>
      <c r="BI14" s="477"/>
      <c r="BJ14" s="477"/>
      <c r="BK14" s="477"/>
      <c r="BL14" s="477"/>
      <c r="BM14" s="477"/>
      <c r="BN14" s="477"/>
      <c r="BO14" s="477"/>
      <c r="BP14" s="477"/>
      <c r="BQ14" s="431">
        <f>IF('Расчет налога и взносов'!I18="ФФОМС",'Расчет налога и взносов'!L18,0)</f>
        <v>0</v>
      </c>
      <c r="BR14" s="431"/>
      <c r="BS14" s="431"/>
      <c r="BT14" s="431"/>
      <c r="BU14" s="431"/>
      <c r="BV14" s="431"/>
      <c r="BW14" s="431"/>
      <c r="BX14" s="431"/>
      <c r="BY14" s="431"/>
      <c r="BZ14" s="431"/>
      <c r="CA14" s="431"/>
      <c r="CB14" s="431"/>
      <c r="CC14" s="431"/>
      <c r="CD14" s="431"/>
      <c r="CE14" s="431"/>
      <c r="CF14" s="431"/>
      <c r="CG14" s="431"/>
      <c r="CH14" s="477"/>
      <c r="CI14" s="477"/>
      <c r="CJ14" s="477"/>
      <c r="CK14" s="477"/>
      <c r="CL14" s="477"/>
      <c r="CM14" s="477"/>
      <c r="CN14" s="477"/>
      <c r="CO14" s="477"/>
      <c r="CP14" s="477"/>
      <c r="CQ14" s="477"/>
      <c r="CR14" s="477"/>
      <c r="CS14" s="477"/>
      <c r="CT14" s="477"/>
      <c r="CU14" s="477"/>
      <c r="CV14" s="477"/>
      <c r="CW14" s="477"/>
      <c r="CX14" s="477"/>
      <c r="CY14" s="477"/>
      <c r="CZ14" s="477"/>
      <c r="DA14" s="477"/>
      <c r="DB14" s="477"/>
      <c r="DC14" s="477"/>
      <c r="DD14" s="477"/>
      <c r="DE14" s="477"/>
      <c r="DF14" s="477"/>
      <c r="DG14" s="477"/>
      <c r="DH14" s="477"/>
      <c r="DI14" s="477"/>
      <c r="DJ14" s="477"/>
      <c r="DK14" s="477"/>
      <c r="DL14" s="477"/>
      <c r="DM14" s="477"/>
      <c r="DN14" s="477"/>
      <c r="DO14" s="477"/>
      <c r="DP14" s="477"/>
      <c r="DQ14" s="477"/>
      <c r="DR14" s="477"/>
      <c r="DS14" s="477"/>
      <c r="DT14" s="477"/>
      <c r="DU14" s="477"/>
      <c r="DV14" s="477"/>
      <c r="DW14" s="477"/>
      <c r="DX14" s="477"/>
      <c r="DY14" s="477"/>
      <c r="DZ14" s="477"/>
      <c r="EA14" s="477"/>
      <c r="EB14" s="477"/>
      <c r="EC14" s="477"/>
      <c r="ED14" s="477"/>
      <c r="EE14" s="477"/>
      <c r="EF14" s="477"/>
      <c r="EG14" s="477"/>
      <c r="EH14" s="431">
        <f t="shared" si="0"/>
        <v>0</v>
      </c>
      <c r="EI14" s="431"/>
      <c r="EJ14" s="431"/>
      <c r="EK14" s="431"/>
      <c r="EL14" s="431"/>
      <c r="EM14" s="431"/>
      <c r="EN14" s="431"/>
      <c r="EO14" s="431"/>
      <c r="EP14" s="431"/>
      <c r="EQ14" s="431"/>
      <c r="ER14" s="431"/>
      <c r="ES14" s="431"/>
      <c r="ET14" s="431"/>
      <c r="EU14" s="431"/>
      <c r="EV14" s="431"/>
      <c r="EW14" s="431"/>
      <c r="EX14" s="431"/>
    </row>
    <row r="15" spans="1:154" s="151" customFormat="1" ht="12" customHeight="1" x14ac:dyDescent="0.2">
      <c r="A15" s="478"/>
      <c r="B15" s="478"/>
      <c r="C15" s="478"/>
      <c r="D15" s="478"/>
      <c r="E15" s="478"/>
      <c r="F15" s="478"/>
      <c r="G15" s="478"/>
      <c r="H15" s="478"/>
      <c r="I15" s="478"/>
      <c r="J15" s="452" t="str">
        <f>IF(EH15&gt;0,'Расчет налога и взносов'!J19,"")</f>
        <v/>
      </c>
      <c r="K15" s="453"/>
      <c r="L15" s="453"/>
      <c r="M15" s="453"/>
      <c r="N15" s="453"/>
      <c r="O15" s="453"/>
      <c r="P15" s="453"/>
      <c r="Q15" s="453"/>
      <c r="R15" s="453"/>
      <c r="S15" s="276" t="str">
        <f>IF(EH15&gt;0,'Расчет налога и взносов'!K19,"")</f>
        <v/>
      </c>
      <c r="T15" s="477" t="str">
        <f t="shared" si="1"/>
        <v/>
      </c>
      <c r="U15" s="477"/>
      <c r="V15" s="477"/>
      <c r="W15" s="477"/>
      <c r="X15" s="477"/>
      <c r="Y15" s="477"/>
      <c r="Z15" s="477"/>
      <c r="AA15" s="477"/>
      <c r="AB15" s="477"/>
      <c r="AC15" s="477"/>
      <c r="AD15" s="477"/>
      <c r="AE15" s="477"/>
      <c r="AF15" s="477"/>
      <c r="AG15" s="477"/>
      <c r="AH15" s="477"/>
      <c r="AI15" s="431">
        <f>IF(OR('Расчет налога и взносов'!I19="ПФРс",'Расчет налога и взносов'!I19="ПФРн"),'Расчет налога и взносов'!L19,0)</f>
        <v>0</v>
      </c>
      <c r="AJ15" s="431"/>
      <c r="AK15" s="431"/>
      <c r="AL15" s="431"/>
      <c r="AM15" s="431"/>
      <c r="AN15" s="431"/>
      <c r="AO15" s="431"/>
      <c r="AP15" s="431"/>
      <c r="AQ15" s="431"/>
      <c r="AR15" s="431"/>
      <c r="AS15" s="431"/>
      <c r="AT15" s="431"/>
      <c r="AU15" s="431"/>
      <c r="AV15" s="431"/>
      <c r="AW15" s="431"/>
      <c r="AX15" s="431"/>
      <c r="AY15" s="431"/>
      <c r="AZ15" s="477"/>
      <c r="BA15" s="477"/>
      <c r="BB15" s="477"/>
      <c r="BC15" s="477"/>
      <c r="BD15" s="477"/>
      <c r="BE15" s="477"/>
      <c r="BF15" s="477"/>
      <c r="BG15" s="477"/>
      <c r="BH15" s="477"/>
      <c r="BI15" s="477"/>
      <c r="BJ15" s="477"/>
      <c r="BK15" s="477"/>
      <c r="BL15" s="477"/>
      <c r="BM15" s="477"/>
      <c r="BN15" s="477"/>
      <c r="BO15" s="477"/>
      <c r="BP15" s="477"/>
      <c r="BQ15" s="431">
        <f>IF('Расчет налога и взносов'!I19="ФФОМС",'Расчет налога и взносов'!L19,0)</f>
        <v>0</v>
      </c>
      <c r="BR15" s="431"/>
      <c r="BS15" s="431"/>
      <c r="BT15" s="431"/>
      <c r="BU15" s="431"/>
      <c r="BV15" s="431"/>
      <c r="BW15" s="431"/>
      <c r="BX15" s="431"/>
      <c r="BY15" s="431"/>
      <c r="BZ15" s="431"/>
      <c r="CA15" s="431"/>
      <c r="CB15" s="431"/>
      <c r="CC15" s="431"/>
      <c r="CD15" s="431"/>
      <c r="CE15" s="431"/>
      <c r="CF15" s="431"/>
      <c r="CG15" s="431"/>
      <c r="CH15" s="477"/>
      <c r="CI15" s="477"/>
      <c r="CJ15" s="477"/>
      <c r="CK15" s="477"/>
      <c r="CL15" s="477"/>
      <c r="CM15" s="477"/>
      <c r="CN15" s="477"/>
      <c r="CO15" s="477"/>
      <c r="CP15" s="477"/>
      <c r="CQ15" s="477"/>
      <c r="CR15" s="477"/>
      <c r="CS15" s="477"/>
      <c r="CT15" s="477"/>
      <c r="CU15" s="477"/>
      <c r="CV15" s="477"/>
      <c r="CW15" s="477"/>
      <c r="CX15" s="477"/>
      <c r="CY15" s="477"/>
      <c r="CZ15" s="477"/>
      <c r="DA15" s="477"/>
      <c r="DB15" s="477"/>
      <c r="DC15" s="477"/>
      <c r="DD15" s="477"/>
      <c r="DE15" s="477"/>
      <c r="DF15" s="477"/>
      <c r="DG15" s="477"/>
      <c r="DH15" s="477"/>
      <c r="DI15" s="477"/>
      <c r="DJ15" s="477"/>
      <c r="DK15" s="477"/>
      <c r="DL15" s="477"/>
      <c r="DM15" s="477"/>
      <c r="DN15" s="477"/>
      <c r="DO15" s="477"/>
      <c r="DP15" s="477"/>
      <c r="DQ15" s="477"/>
      <c r="DR15" s="477"/>
      <c r="DS15" s="477"/>
      <c r="DT15" s="477"/>
      <c r="DU15" s="477"/>
      <c r="DV15" s="477"/>
      <c r="DW15" s="477"/>
      <c r="DX15" s="477"/>
      <c r="DY15" s="477"/>
      <c r="DZ15" s="477"/>
      <c r="EA15" s="477"/>
      <c r="EB15" s="477"/>
      <c r="EC15" s="477"/>
      <c r="ED15" s="477"/>
      <c r="EE15" s="477"/>
      <c r="EF15" s="477"/>
      <c r="EG15" s="477"/>
      <c r="EH15" s="431">
        <f t="shared" si="0"/>
        <v>0</v>
      </c>
      <c r="EI15" s="431"/>
      <c r="EJ15" s="431"/>
      <c r="EK15" s="431"/>
      <c r="EL15" s="431"/>
      <c r="EM15" s="431"/>
      <c r="EN15" s="431"/>
      <c r="EO15" s="431"/>
      <c r="EP15" s="431"/>
      <c r="EQ15" s="431"/>
      <c r="ER15" s="431"/>
      <c r="ES15" s="431"/>
      <c r="ET15" s="431"/>
      <c r="EU15" s="431"/>
      <c r="EV15" s="431"/>
      <c r="EW15" s="431"/>
      <c r="EX15" s="431"/>
    </row>
    <row r="16" spans="1:154" s="151" customFormat="1" ht="12" customHeight="1" x14ac:dyDescent="0.2">
      <c r="A16" s="478"/>
      <c r="B16" s="478"/>
      <c r="C16" s="478"/>
      <c r="D16" s="478"/>
      <c r="E16" s="478"/>
      <c r="F16" s="478"/>
      <c r="G16" s="478"/>
      <c r="H16" s="478"/>
      <c r="I16" s="478"/>
      <c r="J16" s="452" t="str">
        <f>IF(EH16&gt;0,'Расчет налога и взносов'!J20,"")</f>
        <v/>
      </c>
      <c r="K16" s="453"/>
      <c r="L16" s="453"/>
      <c r="M16" s="453"/>
      <c r="N16" s="453"/>
      <c r="O16" s="453"/>
      <c r="P16" s="453"/>
      <c r="Q16" s="453"/>
      <c r="R16" s="453"/>
      <c r="S16" s="276" t="str">
        <f>IF(EH16&gt;0,'Расчет налога и взносов'!K20,"")</f>
        <v/>
      </c>
      <c r="T16" s="477" t="str">
        <f t="shared" si="1"/>
        <v/>
      </c>
      <c r="U16" s="477"/>
      <c r="V16" s="477"/>
      <c r="W16" s="477"/>
      <c r="X16" s="477"/>
      <c r="Y16" s="477"/>
      <c r="Z16" s="477"/>
      <c r="AA16" s="477"/>
      <c r="AB16" s="477"/>
      <c r="AC16" s="477"/>
      <c r="AD16" s="477"/>
      <c r="AE16" s="477"/>
      <c r="AF16" s="477"/>
      <c r="AG16" s="477"/>
      <c r="AH16" s="477"/>
      <c r="AI16" s="431">
        <f>IF(OR('Расчет налога и взносов'!I20="ПФРс",'Расчет налога и взносов'!I20="ПФРн"),'Расчет налога и взносов'!L20,0)</f>
        <v>0</v>
      </c>
      <c r="AJ16" s="431"/>
      <c r="AK16" s="431"/>
      <c r="AL16" s="431"/>
      <c r="AM16" s="431"/>
      <c r="AN16" s="431"/>
      <c r="AO16" s="431"/>
      <c r="AP16" s="431"/>
      <c r="AQ16" s="431"/>
      <c r="AR16" s="431"/>
      <c r="AS16" s="431"/>
      <c r="AT16" s="431"/>
      <c r="AU16" s="431"/>
      <c r="AV16" s="431"/>
      <c r="AW16" s="431"/>
      <c r="AX16" s="431"/>
      <c r="AY16" s="431"/>
      <c r="AZ16" s="477"/>
      <c r="BA16" s="477"/>
      <c r="BB16" s="477"/>
      <c r="BC16" s="477"/>
      <c r="BD16" s="477"/>
      <c r="BE16" s="477"/>
      <c r="BF16" s="477"/>
      <c r="BG16" s="477"/>
      <c r="BH16" s="477"/>
      <c r="BI16" s="477"/>
      <c r="BJ16" s="477"/>
      <c r="BK16" s="477"/>
      <c r="BL16" s="477"/>
      <c r="BM16" s="477"/>
      <c r="BN16" s="477"/>
      <c r="BO16" s="477"/>
      <c r="BP16" s="477"/>
      <c r="BQ16" s="431">
        <f>IF('Расчет налога и взносов'!I20="ФФОМС",'Расчет налога и взносов'!L20,0)</f>
        <v>0</v>
      </c>
      <c r="BR16" s="431"/>
      <c r="BS16" s="431"/>
      <c r="BT16" s="431"/>
      <c r="BU16" s="431"/>
      <c r="BV16" s="431"/>
      <c r="BW16" s="431"/>
      <c r="BX16" s="431"/>
      <c r="BY16" s="431"/>
      <c r="BZ16" s="431"/>
      <c r="CA16" s="431"/>
      <c r="CB16" s="431"/>
      <c r="CC16" s="431"/>
      <c r="CD16" s="431"/>
      <c r="CE16" s="431"/>
      <c r="CF16" s="431"/>
      <c r="CG16" s="431"/>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31">
        <f t="shared" si="0"/>
        <v>0</v>
      </c>
      <c r="EI16" s="431"/>
      <c r="EJ16" s="431"/>
      <c r="EK16" s="431"/>
      <c r="EL16" s="431"/>
      <c r="EM16" s="431"/>
      <c r="EN16" s="431"/>
      <c r="EO16" s="431"/>
      <c r="EP16" s="431"/>
      <c r="EQ16" s="431"/>
      <c r="ER16" s="431"/>
      <c r="ES16" s="431"/>
      <c r="ET16" s="431"/>
      <c r="EU16" s="431"/>
      <c r="EV16" s="431"/>
      <c r="EW16" s="431"/>
      <c r="EX16" s="431"/>
    </row>
    <row r="17" spans="1:154" s="151" customFormat="1" ht="12" customHeight="1" x14ac:dyDescent="0.2">
      <c r="A17" s="478"/>
      <c r="B17" s="478"/>
      <c r="C17" s="478"/>
      <c r="D17" s="478"/>
      <c r="E17" s="478"/>
      <c r="F17" s="478"/>
      <c r="G17" s="478"/>
      <c r="H17" s="478"/>
      <c r="I17" s="478"/>
      <c r="J17" s="452" t="str">
        <f>IF(EH17&gt;0,'Расчет налога и взносов'!J21,"")</f>
        <v/>
      </c>
      <c r="K17" s="453"/>
      <c r="L17" s="453"/>
      <c r="M17" s="453"/>
      <c r="N17" s="453"/>
      <c r="O17" s="453"/>
      <c r="P17" s="453"/>
      <c r="Q17" s="453"/>
      <c r="R17" s="453"/>
      <c r="S17" s="276" t="str">
        <f>IF(EH17&gt;0,'Расчет налога и взносов'!K21,"")</f>
        <v/>
      </c>
      <c r="T17" s="477" t="str">
        <f t="shared" si="1"/>
        <v/>
      </c>
      <c r="U17" s="477"/>
      <c r="V17" s="477"/>
      <c r="W17" s="477"/>
      <c r="X17" s="477"/>
      <c r="Y17" s="477"/>
      <c r="Z17" s="477"/>
      <c r="AA17" s="477"/>
      <c r="AB17" s="477"/>
      <c r="AC17" s="477"/>
      <c r="AD17" s="477"/>
      <c r="AE17" s="477"/>
      <c r="AF17" s="477"/>
      <c r="AG17" s="477"/>
      <c r="AH17" s="477"/>
      <c r="AI17" s="431">
        <f>IF(OR('Расчет налога и взносов'!I21="ПФРс",'Расчет налога и взносов'!I21="ПФРн"),'Расчет налога и взносов'!L21,0)</f>
        <v>0</v>
      </c>
      <c r="AJ17" s="431"/>
      <c r="AK17" s="431"/>
      <c r="AL17" s="431"/>
      <c r="AM17" s="431"/>
      <c r="AN17" s="431"/>
      <c r="AO17" s="431"/>
      <c r="AP17" s="431"/>
      <c r="AQ17" s="431"/>
      <c r="AR17" s="431"/>
      <c r="AS17" s="431"/>
      <c r="AT17" s="431"/>
      <c r="AU17" s="431"/>
      <c r="AV17" s="431"/>
      <c r="AW17" s="431"/>
      <c r="AX17" s="431"/>
      <c r="AY17" s="431"/>
      <c r="AZ17" s="477"/>
      <c r="BA17" s="477"/>
      <c r="BB17" s="477"/>
      <c r="BC17" s="477"/>
      <c r="BD17" s="477"/>
      <c r="BE17" s="477"/>
      <c r="BF17" s="477"/>
      <c r="BG17" s="477"/>
      <c r="BH17" s="477"/>
      <c r="BI17" s="477"/>
      <c r="BJ17" s="477"/>
      <c r="BK17" s="477"/>
      <c r="BL17" s="477"/>
      <c r="BM17" s="477"/>
      <c r="BN17" s="477"/>
      <c r="BO17" s="477"/>
      <c r="BP17" s="477"/>
      <c r="BQ17" s="431">
        <f>IF('Расчет налога и взносов'!I21="ФФОМС",'Расчет налога и взносов'!L21,0)</f>
        <v>0</v>
      </c>
      <c r="BR17" s="431"/>
      <c r="BS17" s="431"/>
      <c r="BT17" s="431"/>
      <c r="BU17" s="431"/>
      <c r="BV17" s="431"/>
      <c r="BW17" s="431"/>
      <c r="BX17" s="431"/>
      <c r="BY17" s="431"/>
      <c r="BZ17" s="431"/>
      <c r="CA17" s="431"/>
      <c r="CB17" s="431"/>
      <c r="CC17" s="431"/>
      <c r="CD17" s="431"/>
      <c r="CE17" s="431"/>
      <c r="CF17" s="431"/>
      <c r="CG17" s="431"/>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477"/>
      <c r="DV17" s="477"/>
      <c r="DW17" s="477"/>
      <c r="DX17" s="477"/>
      <c r="DY17" s="477"/>
      <c r="DZ17" s="477"/>
      <c r="EA17" s="477"/>
      <c r="EB17" s="477"/>
      <c r="EC17" s="477"/>
      <c r="ED17" s="477"/>
      <c r="EE17" s="477"/>
      <c r="EF17" s="477"/>
      <c r="EG17" s="477"/>
      <c r="EH17" s="431">
        <f t="shared" si="0"/>
        <v>0</v>
      </c>
      <c r="EI17" s="431"/>
      <c r="EJ17" s="431"/>
      <c r="EK17" s="431"/>
      <c r="EL17" s="431"/>
      <c r="EM17" s="431"/>
      <c r="EN17" s="431"/>
      <c r="EO17" s="431"/>
      <c r="EP17" s="431"/>
      <c r="EQ17" s="431"/>
      <c r="ER17" s="431"/>
      <c r="ES17" s="431"/>
      <c r="ET17" s="431"/>
      <c r="EU17" s="431"/>
      <c r="EV17" s="431"/>
      <c r="EW17" s="431"/>
      <c r="EX17" s="431"/>
    </row>
    <row r="18" spans="1:154" s="151" customFormat="1" ht="12" customHeight="1" x14ac:dyDescent="0.2">
      <c r="A18" s="478"/>
      <c r="B18" s="478"/>
      <c r="C18" s="478"/>
      <c r="D18" s="478"/>
      <c r="E18" s="478"/>
      <c r="F18" s="478"/>
      <c r="G18" s="478"/>
      <c r="H18" s="478"/>
      <c r="I18" s="478"/>
      <c r="J18" s="452" t="str">
        <f>IF(EH18&gt;0,'Расчет налога и взносов'!J23,"")</f>
        <v/>
      </c>
      <c r="K18" s="453"/>
      <c r="L18" s="453"/>
      <c r="M18" s="453"/>
      <c r="N18" s="453"/>
      <c r="O18" s="453"/>
      <c r="P18" s="453"/>
      <c r="Q18" s="453"/>
      <c r="R18" s="453"/>
      <c r="S18" s="276" t="str">
        <f>IF(EH18&gt;0,'Расчет налога и взносов'!K23,"")</f>
        <v/>
      </c>
      <c r="T18" s="477" t="str">
        <f t="shared" si="1"/>
        <v/>
      </c>
      <c r="U18" s="477"/>
      <c r="V18" s="477"/>
      <c r="W18" s="477"/>
      <c r="X18" s="477"/>
      <c r="Y18" s="477"/>
      <c r="Z18" s="477"/>
      <c r="AA18" s="477"/>
      <c r="AB18" s="477"/>
      <c r="AC18" s="477"/>
      <c r="AD18" s="477"/>
      <c r="AE18" s="477"/>
      <c r="AF18" s="477"/>
      <c r="AG18" s="477"/>
      <c r="AH18" s="477"/>
      <c r="AI18" s="431">
        <f>IF(OR('Расчет налога и взносов'!I23="ПФРс",'Расчет налога и взносов'!I23="ПФРн"),'Расчет налога и взносов'!L23,0)</f>
        <v>0</v>
      </c>
      <c r="AJ18" s="431"/>
      <c r="AK18" s="431"/>
      <c r="AL18" s="431"/>
      <c r="AM18" s="431"/>
      <c r="AN18" s="431"/>
      <c r="AO18" s="431"/>
      <c r="AP18" s="431"/>
      <c r="AQ18" s="431"/>
      <c r="AR18" s="431"/>
      <c r="AS18" s="431"/>
      <c r="AT18" s="431"/>
      <c r="AU18" s="431"/>
      <c r="AV18" s="431"/>
      <c r="AW18" s="431"/>
      <c r="AX18" s="431"/>
      <c r="AY18" s="431"/>
      <c r="AZ18" s="477"/>
      <c r="BA18" s="477"/>
      <c r="BB18" s="477"/>
      <c r="BC18" s="477"/>
      <c r="BD18" s="477"/>
      <c r="BE18" s="477"/>
      <c r="BF18" s="477"/>
      <c r="BG18" s="477"/>
      <c r="BH18" s="477"/>
      <c r="BI18" s="477"/>
      <c r="BJ18" s="477"/>
      <c r="BK18" s="477"/>
      <c r="BL18" s="477"/>
      <c r="BM18" s="477"/>
      <c r="BN18" s="477"/>
      <c r="BO18" s="477"/>
      <c r="BP18" s="477"/>
      <c r="BQ18" s="431">
        <f>IF('Расчет налога и взносов'!I23="ФФОМС",'Расчет налога и взносов'!L23,0)</f>
        <v>0</v>
      </c>
      <c r="BR18" s="431"/>
      <c r="BS18" s="431"/>
      <c r="BT18" s="431"/>
      <c r="BU18" s="431"/>
      <c r="BV18" s="431"/>
      <c r="BW18" s="431"/>
      <c r="BX18" s="431"/>
      <c r="BY18" s="431"/>
      <c r="BZ18" s="431"/>
      <c r="CA18" s="431"/>
      <c r="CB18" s="431"/>
      <c r="CC18" s="431"/>
      <c r="CD18" s="431"/>
      <c r="CE18" s="431"/>
      <c r="CF18" s="431"/>
      <c r="CG18" s="431"/>
      <c r="CH18" s="477"/>
      <c r="CI18" s="477"/>
      <c r="CJ18" s="477"/>
      <c r="CK18" s="477"/>
      <c r="CL18" s="477"/>
      <c r="CM18" s="477"/>
      <c r="CN18" s="477"/>
      <c r="CO18" s="477"/>
      <c r="CP18" s="477"/>
      <c r="CQ18" s="477"/>
      <c r="CR18" s="477"/>
      <c r="CS18" s="477"/>
      <c r="CT18" s="477"/>
      <c r="CU18" s="477"/>
      <c r="CV18" s="477"/>
      <c r="CW18" s="477"/>
      <c r="CX18" s="477"/>
      <c r="CY18" s="477"/>
      <c r="CZ18" s="477"/>
      <c r="DA18" s="477"/>
      <c r="DB18" s="477"/>
      <c r="DC18" s="477"/>
      <c r="DD18" s="477"/>
      <c r="DE18" s="477"/>
      <c r="DF18" s="477"/>
      <c r="DG18" s="477"/>
      <c r="DH18" s="477"/>
      <c r="DI18" s="477"/>
      <c r="DJ18" s="477"/>
      <c r="DK18" s="477"/>
      <c r="DL18" s="477"/>
      <c r="DM18" s="477"/>
      <c r="DN18" s="477"/>
      <c r="DO18" s="477"/>
      <c r="DP18" s="477"/>
      <c r="DQ18" s="477"/>
      <c r="DR18" s="477"/>
      <c r="DS18" s="477"/>
      <c r="DT18" s="477"/>
      <c r="DU18" s="477"/>
      <c r="DV18" s="477"/>
      <c r="DW18" s="477"/>
      <c r="DX18" s="477"/>
      <c r="DY18" s="477"/>
      <c r="DZ18" s="477"/>
      <c r="EA18" s="477"/>
      <c r="EB18" s="477"/>
      <c r="EC18" s="477"/>
      <c r="ED18" s="477"/>
      <c r="EE18" s="477"/>
      <c r="EF18" s="477"/>
      <c r="EG18" s="477"/>
      <c r="EH18" s="431">
        <f t="shared" si="0"/>
        <v>0</v>
      </c>
      <c r="EI18" s="431"/>
      <c r="EJ18" s="431"/>
      <c r="EK18" s="431"/>
      <c r="EL18" s="431"/>
      <c r="EM18" s="431"/>
      <c r="EN18" s="431"/>
      <c r="EO18" s="431"/>
      <c r="EP18" s="431"/>
      <c r="EQ18" s="431"/>
      <c r="ER18" s="431"/>
      <c r="ES18" s="431"/>
      <c r="ET18" s="431"/>
      <c r="EU18" s="431"/>
      <c r="EV18" s="431"/>
      <c r="EW18" s="431"/>
      <c r="EX18" s="431"/>
    </row>
    <row r="19" spans="1:154" s="151" customFormat="1" ht="12" customHeight="1" x14ac:dyDescent="0.2">
      <c r="A19" s="478"/>
      <c r="B19" s="478"/>
      <c r="C19" s="478"/>
      <c r="D19" s="478"/>
      <c r="E19" s="478"/>
      <c r="F19" s="478"/>
      <c r="G19" s="478"/>
      <c r="H19" s="478"/>
      <c r="I19" s="478"/>
      <c r="J19" s="452" t="str">
        <f>IF(EH19&gt;0,'Расчет налога и взносов'!J24,"")</f>
        <v/>
      </c>
      <c r="K19" s="453"/>
      <c r="L19" s="453"/>
      <c r="M19" s="453"/>
      <c r="N19" s="453"/>
      <c r="O19" s="453"/>
      <c r="P19" s="453"/>
      <c r="Q19" s="453"/>
      <c r="R19" s="453"/>
      <c r="S19" s="276" t="str">
        <f>IF(EH19&gt;0,'Расчет налога и взносов'!K24,"")</f>
        <v/>
      </c>
      <c r="T19" s="477" t="str">
        <f t="shared" si="1"/>
        <v/>
      </c>
      <c r="U19" s="477"/>
      <c r="V19" s="477"/>
      <c r="W19" s="477"/>
      <c r="X19" s="477"/>
      <c r="Y19" s="477"/>
      <c r="Z19" s="477"/>
      <c r="AA19" s="477"/>
      <c r="AB19" s="477"/>
      <c r="AC19" s="477"/>
      <c r="AD19" s="477"/>
      <c r="AE19" s="477"/>
      <c r="AF19" s="477"/>
      <c r="AG19" s="477"/>
      <c r="AH19" s="477"/>
      <c r="AI19" s="431">
        <f>IF(OR('Расчет налога и взносов'!I24="ПФРс",'Расчет налога и взносов'!I24="ПФРн"),'Расчет налога и взносов'!L24,0)</f>
        <v>0</v>
      </c>
      <c r="AJ19" s="431"/>
      <c r="AK19" s="431"/>
      <c r="AL19" s="431"/>
      <c r="AM19" s="431"/>
      <c r="AN19" s="431"/>
      <c r="AO19" s="431"/>
      <c r="AP19" s="431"/>
      <c r="AQ19" s="431"/>
      <c r="AR19" s="431"/>
      <c r="AS19" s="431"/>
      <c r="AT19" s="431"/>
      <c r="AU19" s="431"/>
      <c r="AV19" s="431"/>
      <c r="AW19" s="431"/>
      <c r="AX19" s="431"/>
      <c r="AY19" s="431"/>
      <c r="AZ19" s="477"/>
      <c r="BA19" s="477"/>
      <c r="BB19" s="477"/>
      <c r="BC19" s="477"/>
      <c r="BD19" s="477"/>
      <c r="BE19" s="477"/>
      <c r="BF19" s="477"/>
      <c r="BG19" s="477"/>
      <c r="BH19" s="477"/>
      <c r="BI19" s="477"/>
      <c r="BJ19" s="477"/>
      <c r="BK19" s="477"/>
      <c r="BL19" s="477"/>
      <c r="BM19" s="477"/>
      <c r="BN19" s="477"/>
      <c r="BO19" s="477"/>
      <c r="BP19" s="477"/>
      <c r="BQ19" s="431">
        <f>IF('Расчет налога и взносов'!I24="ФФОМС",'Расчет налога и взносов'!L24,0)</f>
        <v>0</v>
      </c>
      <c r="BR19" s="431"/>
      <c r="BS19" s="431"/>
      <c r="BT19" s="431"/>
      <c r="BU19" s="431"/>
      <c r="BV19" s="431"/>
      <c r="BW19" s="431"/>
      <c r="BX19" s="431"/>
      <c r="BY19" s="431"/>
      <c r="BZ19" s="431"/>
      <c r="CA19" s="431"/>
      <c r="CB19" s="431"/>
      <c r="CC19" s="431"/>
      <c r="CD19" s="431"/>
      <c r="CE19" s="431"/>
      <c r="CF19" s="431"/>
      <c r="CG19" s="431"/>
      <c r="CH19" s="477"/>
      <c r="CI19" s="477"/>
      <c r="CJ19" s="477"/>
      <c r="CK19" s="477"/>
      <c r="CL19" s="477"/>
      <c r="CM19" s="477"/>
      <c r="CN19" s="477"/>
      <c r="CO19" s="477"/>
      <c r="CP19" s="477"/>
      <c r="CQ19" s="477"/>
      <c r="CR19" s="477"/>
      <c r="CS19" s="477"/>
      <c r="CT19" s="477"/>
      <c r="CU19" s="477"/>
      <c r="CV19" s="477"/>
      <c r="CW19" s="477"/>
      <c r="CX19" s="477"/>
      <c r="CY19" s="477"/>
      <c r="CZ19" s="477"/>
      <c r="DA19" s="477"/>
      <c r="DB19" s="477"/>
      <c r="DC19" s="477"/>
      <c r="DD19" s="477"/>
      <c r="DE19" s="477"/>
      <c r="DF19" s="477"/>
      <c r="DG19" s="477"/>
      <c r="DH19" s="477"/>
      <c r="DI19" s="477"/>
      <c r="DJ19" s="477"/>
      <c r="DK19" s="477"/>
      <c r="DL19" s="477"/>
      <c r="DM19" s="477"/>
      <c r="DN19" s="477"/>
      <c r="DO19" s="477"/>
      <c r="DP19" s="477"/>
      <c r="DQ19" s="477"/>
      <c r="DR19" s="477"/>
      <c r="DS19" s="477"/>
      <c r="DT19" s="477"/>
      <c r="DU19" s="477"/>
      <c r="DV19" s="477"/>
      <c r="DW19" s="477"/>
      <c r="DX19" s="477"/>
      <c r="DY19" s="477"/>
      <c r="DZ19" s="477"/>
      <c r="EA19" s="477"/>
      <c r="EB19" s="477"/>
      <c r="EC19" s="477"/>
      <c r="ED19" s="477"/>
      <c r="EE19" s="477"/>
      <c r="EF19" s="477"/>
      <c r="EG19" s="477"/>
      <c r="EH19" s="431">
        <f t="shared" si="0"/>
        <v>0</v>
      </c>
      <c r="EI19" s="431"/>
      <c r="EJ19" s="431"/>
      <c r="EK19" s="431"/>
      <c r="EL19" s="431"/>
      <c r="EM19" s="431"/>
      <c r="EN19" s="431"/>
      <c r="EO19" s="431"/>
      <c r="EP19" s="431"/>
      <c r="EQ19" s="431"/>
      <c r="ER19" s="431"/>
      <c r="ES19" s="431"/>
      <c r="ET19" s="431"/>
      <c r="EU19" s="431"/>
      <c r="EV19" s="431"/>
      <c r="EW19" s="431"/>
      <c r="EX19" s="431"/>
    </row>
    <row r="20" spans="1:154" s="151" customFormat="1" ht="12" customHeight="1" x14ac:dyDescent="0.2">
      <c r="A20" s="478"/>
      <c r="B20" s="478"/>
      <c r="C20" s="478"/>
      <c r="D20" s="478"/>
      <c r="E20" s="478"/>
      <c r="F20" s="478"/>
      <c r="G20" s="478"/>
      <c r="H20" s="478"/>
      <c r="I20" s="478"/>
      <c r="J20" s="452" t="str">
        <f>IF(EH20&gt;0,'Расчет налога и взносов'!J25,"")</f>
        <v/>
      </c>
      <c r="K20" s="453"/>
      <c r="L20" s="453"/>
      <c r="M20" s="453"/>
      <c r="N20" s="453"/>
      <c r="O20" s="453"/>
      <c r="P20" s="453"/>
      <c r="Q20" s="453"/>
      <c r="R20" s="453"/>
      <c r="S20" s="276" t="str">
        <f>IF(EH20&gt;0,'Расчет налога и взносов'!K25,"")</f>
        <v/>
      </c>
      <c r="T20" s="477" t="str">
        <f t="shared" si="1"/>
        <v/>
      </c>
      <c r="U20" s="477"/>
      <c r="V20" s="477"/>
      <c r="W20" s="477"/>
      <c r="X20" s="477"/>
      <c r="Y20" s="477"/>
      <c r="Z20" s="477"/>
      <c r="AA20" s="477"/>
      <c r="AB20" s="477"/>
      <c r="AC20" s="477"/>
      <c r="AD20" s="477"/>
      <c r="AE20" s="477"/>
      <c r="AF20" s="477"/>
      <c r="AG20" s="477"/>
      <c r="AH20" s="477"/>
      <c r="AI20" s="431">
        <f>IF(OR('Расчет налога и взносов'!I25="ПФРс",'Расчет налога и взносов'!I25="ПФРн"),'Расчет налога и взносов'!L25,0)</f>
        <v>0</v>
      </c>
      <c r="AJ20" s="431"/>
      <c r="AK20" s="431"/>
      <c r="AL20" s="431"/>
      <c r="AM20" s="431"/>
      <c r="AN20" s="431"/>
      <c r="AO20" s="431"/>
      <c r="AP20" s="431"/>
      <c r="AQ20" s="431"/>
      <c r="AR20" s="431"/>
      <c r="AS20" s="431"/>
      <c r="AT20" s="431"/>
      <c r="AU20" s="431"/>
      <c r="AV20" s="431"/>
      <c r="AW20" s="431"/>
      <c r="AX20" s="431"/>
      <c r="AY20" s="431"/>
      <c r="AZ20" s="477"/>
      <c r="BA20" s="477"/>
      <c r="BB20" s="477"/>
      <c r="BC20" s="477"/>
      <c r="BD20" s="477"/>
      <c r="BE20" s="477"/>
      <c r="BF20" s="477"/>
      <c r="BG20" s="477"/>
      <c r="BH20" s="477"/>
      <c r="BI20" s="477"/>
      <c r="BJ20" s="477"/>
      <c r="BK20" s="477"/>
      <c r="BL20" s="477"/>
      <c r="BM20" s="477"/>
      <c r="BN20" s="477"/>
      <c r="BO20" s="477"/>
      <c r="BP20" s="477"/>
      <c r="BQ20" s="431">
        <f>IF('Расчет налога и взносов'!I25="ФФОМС",'Расчет налога и взносов'!L25,0)</f>
        <v>0</v>
      </c>
      <c r="BR20" s="431"/>
      <c r="BS20" s="431"/>
      <c r="BT20" s="431"/>
      <c r="BU20" s="431"/>
      <c r="BV20" s="431"/>
      <c r="BW20" s="431"/>
      <c r="BX20" s="431"/>
      <c r="BY20" s="431"/>
      <c r="BZ20" s="431"/>
      <c r="CA20" s="431"/>
      <c r="CB20" s="431"/>
      <c r="CC20" s="431"/>
      <c r="CD20" s="431"/>
      <c r="CE20" s="431"/>
      <c r="CF20" s="431"/>
      <c r="CG20" s="431"/>
      <c r="CH20" s="477"/>
      <c r="CI20" s="477"/>
      <c r="CJ20" s="477"/>
      <c r="CK20" s="477"/>
      <c r="CL20" s="477"/>
      <c r="CM20" s="477"/>
      <c r="CN20" s="477"/>
      <c r="CO20" s="477"/>
      <c r="CP20" s="477"/>
      <c r="CQ20" s="477"/>
      <c r="CR20" s="477"/>
      <c r="CS20" s="477"/>
      <c r="CT20" s="477"/>
      <c r="CU20" s="477"/>
      <c r="CV20" s="477"/>
      <c r="CW20" s="477"/>
      <c r="CX20" s="477"/>
      <c r="CY20" s="477"/>
      <c r="CZ20" s="477"/>
      <c r="DA20" s="477"/>
      <c r="DB20" s="477"/>
      <c r="DC20" s="477"/>
      <c r="DD20" s="477"/>
      <c r="DE20" s="477"/>
      <c r="DF20" s="477"/>
      <c r="DG20" s="477"/>
      <c r="DH20" s="477"/>
      <c r="DI20" s="477"/>
      <c r="DJ20" s="477"/>
      <c r="DK20" s="477"/>
      <c r="DL20" s="477"/>
      <c r="DM20" s="477"/>
      <c r="DN20" s="477"/>
      <c r="DO20" s="477"/>
      <c r="DP20" s="477"/>
      <c r="DQ20" s="477"/>
      <c r="DR20" s="477"/>
      <c r="DS20" s="477"/>
      <c r="DT20" s="477"/>
      <c r="DU20" s="477"/>
      <c r="DV20" s="477"/>
      <c r="DW20" s="477"/>
      <c r="DX20" s="477"/>
      <c r="DY20" s="477"/>
      <c r="DZ20" s="477"/>
      <c r="EA20" s="477"/>
      <c r="EB20" s="477"/>
      <c r="EC20" s="477"/>
      <c r="ED20" s="477"/>
      <c r="EE20" s="477"/>
      <c r="EF20" s="477"/>
      <c r="EG20" s="477"/>
      <c r="EH20" s="431">
        <f t="shared" si="0"/>
        <v>0</v>
      </c>
      <c r="EI20" s="431"/>
      <c r="EJ20" s="431"/>
      <c r="EK20" s="431"/>
      <c r="EL20" s="431"/>
      <c r="EM20" s="431"/>
      <c r="EN20" s="431"/>
      <c r="EO20" s="431"/>
      <c r="EP20" s="431"/>
      <c r="EQ20" s="431"/>
      <c r="ER20" s="431"/>
      <c r="ES20" s="431"/>
      <c r="ET20" s="431"/>
      <c r="EU20" s="431"/>
      <c r="EV20" s="431"/>
      <c r="EW20" s="431"/>
      <c r="EX20" s="431"/>
    </row>
    <row r="21" spans="1:154" s="151" customFormat="1" ht="12" customHeight="1" x14ac:dyDescent="0.2">
      <c r="A21" s="478"/>
      <c r="B21" s="478"/>
      <c r="C21" s="478"/>
      <c r="D21" s="478"/>
      <c r="E21" s="478"/>
      <c r="F21" s="478"/>
      <c r="G21" s="478"/>
      <c r="H21" s="478"/>
      <c r="I21" s="478"/>
      <c r="J21" s="452" t="str">
        <f>IF(EH21&gt;0,'Расчет налога и взносов'!J26,"")</f>
        <v/>
      </c>
      <c r="K21" s="453"/>
      <c r="L21" s="453"/>
      <c r="M21" s="453"/>
      <c r="N21" s="453"/>
      <c r="O21" s="453"/>
      <c r="P21" s="453"/>
      <c r="Q21" s="453"/>
      <c r="R21" s="453"/>
      <c r="S21" s="276" t="str">
        <f>IF(EH21&gt;0,'Расчет налога и взносов'!K26,"")</f>
        <v/>
      </c>
      <c r="T21" s="477" t="str">
        <f t="shared" si="1"/>
        <v/>
      </c>
      <c r="U21" s="477"/>
      <c r="V21" s="477"/>
      <c r="W21" s="477"/>
      <c r="X21" s="477"/>
      <c r="Y21" s="477"/>
      <c r="Z21" s="477"/>
      <c r="AA21" s="477"/>
      <c r="AB21" s="477"/>
      <c r="AC21" s="477"/>
      <c r="AD21" s="477"/>
      <c r="AE21" s="477"/>
      <c r="AF21" s="477"/>
      <c r="AG21" s="477"/>
      <c r="AH21" s="477"/>
      <c r="AI21" s="431">
        <f>IF(OR('Расчет налога и взносов'!I26="ПФРс",'Расчет налога и взносов'!I26="ПФРн"),'Расчет налога и взносов'!L26,0)</f>
        <v>0</v>
      </c>
      <c r="AJ21" s="431"/>
      <c r="AK21" s="431"/>
      <c r="AL21" s="431"/>
      <c r="AM21" s="431"/>
      <c r="AN21" s="431"/>
      <c r="AO21" s="431"/>
      <c r="AP21" s="431"/>
      <c r="AQ21" s="431"/>
      <c r="AR21" s="431"/>
      <c r="AS21" s="431"/>
      <c r="AT21" s="431"/>
      <c r="AU21" s="431"/>
      <c r="AV21" s="431"/>
      <c r="AW21" s="431"/>
      <c r="AX21" s="431"/>
      <c r="AY21" s="431"/>
      <c r="AZ21" s="477"/>
      <c r="BA21" s="477"/>
      <c r="BB21" s="477"/>
      <c r="BC21" s="477"/>
      <c r="BD21" s="477"/>
      <c r="BE21" s="477"/>
      <c r="BF21" s="477"/>
      <c r="BG21" s="477"/>
      <c r="BH21" s="477"/>
      <c r="BI21" s="477"/>
      <c r="BJ21" s="477"/>
      <c r="BK21" s="477"/>
      <c r="BL21" s="477"/>
      <c r="BM21" s="477"/>
      <c r="BN21" s="477"/>
      <c r="BO21" s="477"/>
      <c r="BP21" s="477"/>
      <c r="BQ21" s="431">
        <f>IF('Расчет налога и взносов'!I26="ФФОМС",'Расчет налога и взносов'!L26,0)</f>
        <v>0</v>
      </c>
      <c r="BR21" s="431"/>
      <c r="BS21" s="431"/>
      <c r="BT21" s="431"/>
      <c r="BU21" s="431"/>
      <c r="BV21" s="431"/>
      <c r="BW21" s="431"/>
      <c r="BX21" s="431"/>
      <c r="BY21" s="431"/>
      <c r="BZ21" s="431"/>
      <c r="CA21" s="431"/>
      <c r="CB21" s="431"/>
      <c r="CC21" s="431"/>
      <c r="CD21" s="431"/>
      <c r="CE21" s="431"/>
      <c r="CF21" s="431"/>
      <c r="CG21" s="431"/>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31">
        <f t="shared" si="0"/>
        <v>0</v>
      </c>
      <c r="EI21" s="431"/>
      <c r="EJ21" s="431"/>
      <c r="EK21" s="431"/>
      <c r="EL21" s="431"/>
      <c r="EM21" s="431"/>
      <c r="EN21" s="431"/>
      <c r="EO21" s="431"/>
      <c r="EP21" s="431"/>
      <c r="EQ21" s="431"/>
      <c r="ER21" s="431"/>
      <c r="ES21" s="431"/>
      <c r="ET21" s="431"/>
      <c r="EU21" s="431"/>
      <c r="EV21" s="431"/>
      <c r="EW21" s="431"/>
      <c r="EX21" s="431"/>
    </row>
    <row r="22" spans="1:154" s="151" customFormat="1" ht="12.75" x14ac:dyDescent="0.2">
      <c r="A22" s="279"/>
      <c r="B22" s="484" t="s">
        <v>20</v>
      </c>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31">
        <f>SUM(AI14:AY21)</f>
        <v>0</v>
      </c>
      <c r="AJ22" s="431"/>
      <c r="AK22" s="431"/>
      <c r="AL22" s="431"/>
      <c r="AM22" s="431"/>
      <c r="AN22" s="431"/>
      <c r="AO22" s="431"/>
      <c r="AP22" s="431"/>
      <c r="AQ22" s="431"/>
      <c r="AR22" s="431"/>
      <c r="AS22" s="431"/>
      <c r="AT22" s="431"/>
      <c r="AU22" s="431"/>
      <c r="AV22" s="431"/>
      <c r="AW22" s="431"/>
      <c r="AX22" s="431"/>
      <c r="AY22" s="431"/>
      <c r="AZ22" s="477"/>
      <c r="BA22" s="477"/>
      <c r="BB22" s="477"/>
      <c r="BC22" s="477"/>
      <c r="BD22" s="477"/>
      <c r="BE22" s="477"/>
      <c r="BF22" s="477"/>
      <c r="BG22" s="477"/>
      <c r="BH22" s="477"/>
      <c r="BI22" s="477"/>
      <c r="BJ22" s="477"/>
      <c r="BK22" s="477"/>
      <c r="BL22" s="477"/>
      <c r="BM22" s="477"/>
      <c r="BN22" s="477"/>
      <c r="BO22" s="477"/>
      <c r="BP22" s="477"/>
      <c r="BQ22" s="431">
        <f>SUM(BQ14:CG21)</f>
        <v>0</v>
      </c>
      <c r="BR22" s="431"/>
      <c r="BS22" s="431"/>
      <c r="BT22" s="431"/>
      <c r="BU22" s="431"/>
      <c r="BV22" s="431"/>
      <c r="BW22" s="431"/>
      <c r="BX22" s="431"/>
      <c r="BY22" s="431"/>
      <c r="BZ22" s="431"/>
      <c r="CA22" s="431"/>
      <c r="CB22" s="431"/>
      <c r="CC22" s="431"/>
      <c r="CD22" s="431"/>
      <c r="CE22" s="431"/>
      <c r="CF22" s="431"/>
      <c r="CG22" s="431"/>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31">
        <f t="shared" si="0"/>
        <v>0</v>
      </c>
      <c r="EI22" s="431"/>
      <c r="EJ22" s="431"/>
      <c r="EK22" s="431"/>
      <c r="EL22" s="431"/>
      <c r="EM22" s="431"/>
      <c r="EN22" s="431"/>
      <c r="EO22" s="431"/>
      <c r="EP22" s="431"/>
      <c r="EQ22" s="431"/>
      <c r="ER22" s="431"/>
      <c r="ES22" s="431"/>
      <c r="ET22" s="431"/>
      <c r="EU22" s="431"/>
      <c r="EV22" s="431"/>
      <c r="EW22" s="431"/>
      <c r="EX22" s="431"/>
    </row>
    <row r="23" spans="1:154" s="278" customFormat="1" ht="12.75" x14ac:dyDescent="0.2">
      <c r="A23" s="277"/>
      <c r="B23" s="480" t="s">
        <v>21</v>
      </c>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2">
        <f>AI13+AI22</f>
        <v>0</v>
      </c>
      <c r="AJ23" s="482"/>
      <c r="AK23" s="482"/>
      <c r="AL23" s="482"/>
      <c r="AM23" s="482"/>
      <c r="AN23" s="482"/>
      <c r="AO23" s="482"/>
      <c r="AP23" s="482"/>
      <c r="AQ23" s="482"/>
      <c r="AR23" s="482"/>
      <c r="AS23" s="482"/>
      <c r="AT23" s="482"/>
      <c r="AU23" s="482"/>
      <c r="AV23" s="482"/>
      <c r="AW23" s="482"/>
      <c r="AX23" s="482"/>
      <c r="AY23" s="482"/>
      <c r="AZ23" s="483"/>
      <c r="BA23" s="483"/>
      <c r="BB23" s="483"/>
      <c r="BC23" s="483"/>
      <c r="BD23" s="483"/>
      <c r="BE23" s="483"/>
      <c r="BF23" s="483"/>
      <c r="BG23" s="483"/>
      <c r="BH23" s="483"/>
      <c r="BI23" s="483"/>
      <c r="BJ23" s="483"/>
      <c r="BK23" s="483"/>
      <c r="BL23" s="483"/>
      <c r="BM23" s="483"/>
      <c r="BN23" s="483"/>
      <c r="BO23" s="483"/>
      <c r="BP23" s="483"/>
      <c r="BQ23" s="482">
        <f>BQ13+BQ22</f>
        <v>0</v>
      </c>
      <c r="BR23" s="482"/>
      <c r="BS23" s="482"/>
      <c r="BT23" s="482"/>
      <c r="BU23" s="482"/>
      <c r="BV23" s="482"/>
      <c r="BW23" s="482"/>
      <c r="BX23" s="482"/>
      <c r="BY23" s="482"/>
      <c r="BZ23" s="482"/>
      <c r="CA23" s="482"/>
      <c r="CB23" s="482"/>
      <c r="CC23" s="482"/>
      <c r="CD23" s="482"/>
      <c r="CE23" s="482"/>
      <c r="CF23" s="482"/>
      <c r="CG23" s="482"/>
      <c r="CH23" s="483"/>
      <c r="CI23" s="483"/>
      <c r="CJ23" s="483"/>
      <c r="CK23" s="483"/>
      <c r="CL23" s="483"/>
      <c r="CM23" s="483"/>
      <c r="CN23" s="483"/>
      <c r="CO23" s="483"/>
      <c r="CP23" s="483"/>
      <c r="CQ23" s="483"/>
      <c r="CR23" s="483"/>
      <c r="CS23" s="483"/>
      <c r="CT23" s="483"/>
      <c r="CU23" s="483"/>
      <c r="CV23" s="483"/>
      <c r="CW23" s="483"/>
      <c r="CX23" s="483"/>
      <c r="CY23" s="483"/>
      <c r="CZ23" s="483"/>
      <c r="DA23" s="483"/>
      <c r="DB23" s="483"/>
      <c r="DC23" s="483"/>
      <c r="DD23" s="483"/>
      <c r="DE23" s="483"/>
      <c r="DF23" s="483"/>
      <c r="DG23" s="483"/>
      <c r="DH23" s="483"/>
      <c r="DI23" s="483"/>
      <c r="DJ23" s="483"/>
      <c r="DK23" s="483"/>
      <c r="DL23" s="483"/>
      <c r="DM23" s="483"/>
      <c r="DN23" s="483"/>
      <c r="DO23" s="483"/>
      <c r="DP23" s="483"/>
      <c r="DQ23" s="483"/>
      <c r="DR23" s="483"/>
      <c r="DS23" s="483"/>
      <c r="DT23" s="483"/>
      <c r="DU23" s="483"/>
      <c r="DV23" s="483"/>
      <c r="DW23" s="483"/>
      <c r="DX23" s="483"/>
      <c r="DY23" s="483"/>
      <c r="DZ23" s="483"/>
      <c r="EA23" s="483"/>
      <c r="EB23" s="483"/>
      <c r="EC23" s="483"/>
      <c r="ED23" s="483"/>
      <c r="EE23" s="483"/>
      <c r="EF23" s="483"/>
      <c r="EG23" s="483"/>
      <c r="EH23" s="482">
        <f t="shared" si="0"/>
        <v>0</v>
      </c>
      <c r="EI23" s="482"/>
      <c r="EJ23" s="482"/>
      <c r="EK23" s="482"/>
      <c r="EL23" s="482"/>
      <c r="EM23" s="482"/>
      <c r="EN23" s="482"/>
      <c r="EO23" s="482"/>
      <c r="EP23" s="482"/>
      <c r="EQ23" s="482"/>
      <c r="ER23" s="482"/>
      <c r="ES23" s="482"/>
      <c r="ET23" s="482"/>
      <c r="EU23" s="482"/>
      <c r="EV23" s="482"/>
      <c r="EW23" s="482"/>
      <c r="EX23" s="482"/>
    </row>
    <row r="24" spans="1:154" s="151" customFormat="1" ht="12" customHeight="1" x14ac:dyDescent="0.2">
      <c r="A24" s="478"/>
      <c r="B24" s="478"/>
      <c r="C24" s="478"/>
      <c r="D24" s="478"/>
      <c r="E24" s="478"/>
      <c r="F24" s="478"/>
      <c r="G24" s="478"/>
      <c r="H24" s="478"/>
      <c r="I24" s="478"/>
      <c r="J24" s="452" t="str">
        <f>IF(EH24&gt;0,'Расчет налога и взносов'!O18,"")</f>
        <v/>
      </c>
      <c r="K24" s="453"/>
      <c r="L24" s="453"/>
      <c r="M24" s="453"/>
      <c r="N24" s="453"/>
      <c r="O24" s="453"/>
      <c r="P24" s="453"/>
      <c r="Q24" s="453"/>
      <c r="R24" s="453"/>
      <c r="S24" s="276" t="str">
        <f>IF(EH24&gt;0,'Расчет налога и взносов'!P18,"")</f>
        <v/>
      </c>
      <c r="T24" s="477" t="str">
        <f t="shared" ref="T24:T31" si="2">IF(EH24&gt;0,"2013 год","")</f>
        <v/>
      </c>
      <c r="U24" s="477"/>
      <c r="V24" s="477"/>
      <c r="W24" s="477"/>
      <c r="X24" s="477"/>
      <c r="Y24" s="477"/>
      <c r="Z24" s="477"/>
      <c r="AA24" s="477"/>
      <c r="AB24" s="477"/>
      <c r="AC24" s="477"/>
      <c r="AD24" s="477"/>
      <c r="AE24" s="477"/>
      <c r="AF24" s="477"/>
      <c r="AG24" s="477"/>
      <c r="AH24" s="477"/>
      <c r="AI24" s="431">
        <f>IF(OR('Расчет налога и взносов'!N18="ПФРс",'Расчет налога и взносов'!N18="ПФРн"),'Расчет налога и взносов'!Q18,0)</f>
        <v>0</v>
      </c>
      <c r="AJ24" s="431"/>
      <c r="AK24" s="431"/>
      <c r="AL24" s="431"/>
      <c r="AM24" s="431"/>
      <c r="AN24" s="431"/>
      <c r="AO24" s="431"/>
      <c r="AP24" s="431"/>
      <c r="AQ24" s="431"/>
      <c r="AR24" s="431"/>
      <c r="AS24" s="431"/>
      <c r="AT24" s="431"/>
      <c r="AU24" s="431"/>
      <c r="AV24" s="431"/>
      <c r="AW24" s="431"/>
      <c r="AX24" s="431"/>
      <c r="AY24" s="431"/>
      <c r="AZ24" s="477"/>
      <c r="BA24" s="477"/>
      <c r="BB24" s="477"/>
      <c r="BC24" s="477"/>
      <c r="BD24" s="477"/>
      <c r="BE24" s="477"/>
      <c r="BF24" s="477"/>
      <c r="BG24" s="477"/>
      <c r="BH24" s="477"/>
      <c r="BI24" s="477"/>
      <c r="BJ24" s="477"/>
      <c r="BK24" s="477"/>
      <c r="BL24" s="477"/>
      <c r="BM24" s="477"/>
      <c r="BN24" s="477"/>
      <c r="BO24" s="477"/>
      <c r="BP24" s="477"/>
      <c r="BQ24" s="431">
        <f>IF('Расчет налога и взносов'!N18="ФФОМС",'Расчет налога и взносов'!Q18,0)</f>
        <v>0</v>
      </c>
      <c r="BR24" s="431"/>
      <c r="BS24" s="431"/>
      <c r="BT24" s="431"/>
      <c r="BU24" s="431"/>
      <c r="BV24" s="431"/>
      <c r="BW24" s="431"/>
      <c r="BX24" s="431"/>
      <c r="BY24" s="431"/>
      <c r="BZ24" s="431"/>
      <c r="CA24" s="431"/>
      <c r="CB24" s="431"/>
      <c r="CC24" s="431"/>
      <c r="CD24" s="431"/>
      <c r="CE24" s="431"/>
      <c r="CF24" s="431"/>
      <c r="CG24" s="431"/>
      <c r="CH24" s="477"/>
      <c r="CI24" s="477"/>
      <c r="CJ24" s="477"/>
      <c r="CK24" s="477"/>
      <c r="CL24" s="477"/>
      <c r="CM24" s="477"/>
      <c r="CN24" s="477"/>
      <c r="CO24" s="477"/>
      <c r="CP24" s="477"/>
      <c r="CQ24" s="477"/>
      <c r="CR24" s="477"/>
      <c r="CS24" s="477"/>
      <c r="CT24" s="477"/>
      <c r="CU24" s="477"/>
      <c r="CV24" s="477"/>
      <c r="CW24" s="477"/>
      <c r="CX24" s="477"/>
      <c r="CY24" s="477"/>
      <c r="CZ24" s="477"/>
      <c r="DA24" s="477"/>
      <c r="DB24" s="477"/>
      <c r="DC24" s="477"/>
      <c r="DD24" s="477"/>
      <c r="DE24" s="477"/>
      <c r="DF24" s="477"/>
      <c r="DG24" s="477"/>
      <c r="DH24" s="477"/>
      <c r="DI24" s="477"/>
      <c r="DJ24" s="477"/>
      <c r="DK24" s="477"/>
      <c r="DL24" s="477"/>
      <c r="DM24" s="477"/>
      <c r="DN24" s="477"/>
      <c r="DO24" s="477"/>
      <c r="DP24" s="477"/>
      <c r="DQ24" s="477"/>
      <c r="DR24" s="477"/>
      <c r="DS24" s="477"/>
      <c r="DT24" s="477"/>
      <c r="DU24" s="477"/>
      <c r="DV24" s="477"/>
      <c r="DW24" s="477"/>
      <c r="DX24" s="477"/>
      <c r="DY24" s="477"/>
      <c r="DZ24" s="477"/>
      <c r="EA24" s="477"/>
      <c r="EB24" s="477"/>
      <c r="EC24" s="477"/>
      <c r="ED24" s="477"/>
      <c r="EE24" s="477"/>
      <c r="EF24" s="477"/>
      <c r="EG24" s="477"/>
      <c r="EH24" s="431">
        <f t="shared" si="0"/>
        <v>0</v>
      </c>
      <c r="EI24" s="431"/>
      <c r="EJ24" s="431"/>
      <c r="EK24" s="431"/>
      <c r="EL24" s="431"/>
      <c r="EM24" s="431"/>
      <c r="EN24" s="431"/>
      <c r="EO24" s="431"/>
      <c r="EP24" s="431"/>
      <c r="EQ24" s="431"/>
      <c r="ER24" s="431"/>
      <c r="ES24" s="431"/>
      <c r="ET24" s="431"/>
      <c r="EU24" s="431"/>
      <c r="EV24" s="431"/>
      <c r="EW24" s="431"/>
      <c r="EX24" s="431"/>
    </row>
    <row r="25" spans="1:154" s="151" customFormat="1" ht="12" customHeight="1" x14ac:dyDescent="0.2">
      <c r="A25" s="478"/>
      <c r="B25" s="478"/>
      <c r="C25" s="478"/>
      <c r="D25" s="478"/>
      <c r="E25" s="478"/>
      <c r="F25" s="478"/>
      <c r="G25" s="478"/>
      <c r="H25" s="478"/>
      <c r="I25" s="478"/>
      <c r="J25" s="452" t="str">
        <f>IF(EH25&gt;0,'Расчет налога и взносов'!O19,"")</f>
        <v/>
      </c>
      <c r="K25" s="453"/>
      <c r="L25" s="453"/>
      <c r="M25" s="453"/>
      <c r="N25" s="453"/>
      <c r="O25" s="453"/>
      <c r="P25" s="453"/>
      <c r="Q25" s="453"/>
      <c r="R25" s="453"/>
      <c r="S25" s="276" t="str">
        <f>IF(EH25&gt;0,'Расчет налога и взносов'!P19,"")</f>
        <v/>
      </c>
      <c r="T25" s="477" t="str">
        <f t="shared" si="2"/>
        <v/>
      </c>
      <c r="U25" s="477"/>
      <c r="V25" s="477"/>
      <c r="W25" s="477"/>
      <c r="X25" s="477"/>
      <c r="Y25" s="477"/>
      <c r="Z25" s="477"/>
      <c r="AA25" s="477"/>
      <c r="AB25" s="477"/>
      <c r="AC25" s="477"/>
      <c r="AD25" s="477"/>
      <c r="AE25" s="477"/>
      <c r="AF25" s="477"/>
      <c r="AG25" s="477"/>
      <c r="AH25" s="477"/>
      <c r="AI25" s="431">
        <f>IF(OR('Расчет налога и взносов'!N19="ПФРс",'Расчет налога и взносов'!N19="ПФРн"),'Расчет налога и взносов'!Q19,0)</f>
        <v>0</v>
      </c>
      <c r="AJ25" s="431"/>
      <c r="AK25" s="431"/>
      <c r="AL25" s="431"/>
      <c r="AM25" s="431"/>
      <c r="AN25" s="431"/>
      <c r="AO25" s="431"/>
      <c r="AP25" s="431"/>
      <c r="AQ25" s="431"/>
      <c r="AR25" s="431"/>
      <c r="AS25" s="431"/>
      <c r="AT25" s="431"/>
      <c r="AU25" s="431"/>
      <c r="AV25" s="431"/>
      <c r="AW25" s="431"/>
      <c r="AX25" s="431"/>
      <c r="AY25" s="431"/>
      <c r="AZ25" s="477"/>
      <c r="BA25" s="477"/>
      <c r="BB25" s="477"/>
      <c r="BC25" s="477"/>
      <c r="BD25" s="477"/>
      <c r="BE25" s="477"/>
      <c r="BF25" s="477"/>
      <c r="BG25" s="477"/>
      <c r="BH25" s="477"/>
      <c r="BI25" s="477"/>
      <c r="BJ25" s="477"/>
      <c r="BK25" s="477"/>
      <c r="BL25" s="477"/>
      <c r="BM25" s="477"/>
      <c r="BN25" s="477"/>
      <c r="BO25" s="477"/>
      <c r="BP25" s="477"/>
      <c r="BQ25" s="431">
        <f>IF('Расчет налога и взносов'!N19="ФФОМС",'Расчет налога и взносов'!Q19,0)</f>
        <v>0</v>
      </c>
      <c r="BR25" s="431"/>
      <c r="BS25" s="431"/>
      <c r="BT25" s="431"/>
      <c r="BU25" s="431"/>
      <c r="BV25" s="431"/>
      <c r="BW25" s="431"/>
      <c r="BX25" s="431"/>
      <c r="BY25" s="431"/>
      <c r="BZ25" s="431"/>
      <c r="CA25" s="431"/>
      <c r="CB25" s="431"/>
      <c r="CC25" s="431"/>
      <c r="CD25" s="431"/>
      <c r="CE25" s="431"/>
      <c r="CF25" s="431"/>
      <c r="CG25" s="431"/>
      <c r="CH25" s="477"/>
      <c r="CI25" s="477"/>
      <c r="CJ25" s="477"/>
      <c r="CK25" s="477"/>
      <c r="CL25" s="477"/>
      <c r="CM25" s="477"/>
      <c r="CN25" s="477"/>
      <c r="CO25" s="477"/>
      <c r="CP25" s="477"/>
      <c r="CQ25" s="477"/>
      <c r="CR25" s="477"/>
      <c r="CS25" s="477"/>
      <c r="CT25" s="477"/>
      <c r="CU25" s="477"/>
      <c r="CV25" s="477"/>
      <c r="CW25" s="477"/>
      <c r="CX25" s="477"/>
      <c r="CY25" s="477"/>
      <c r="CZ25" s="477"/>
      <c r="DA25" s="477"/>
      <c r="DB25" s="477"/>
      <c r="DC25" s="477"/>
      <c r="DD25" s="477"/>
      <c r="DE25" s="477"/>
      <c r="DF25" s="477"/>
      <c r="DG25" s="477"/>
      <c r="DH25" s="477"/>
      <c r="DI25" s="477"/>
      <c r="DJ25" s="477"/>
      <c r="DK25" s="477"/>
      <c r="DL25" s="477"/>
      <c r="DM25" s="477"/>
      <c r="DN25" s="477"/>
      <c r="DO25" s="477"/>
      <c r="DP25" s="477"/>
      <c r="DQ25" s="477"/>
      <c r="DR25" s="477"/>
      <c r="DS25" s="477"/>
      <c r="DT25" s="477"/>
      <c r="DU25" s="477"/>
      <c r="DV25" s="477"/>
      <c r="DW25" s="477"/>
      <c r="DX25" s="477"/>
      <c r="DY25" s="477"/>
      <c r="DZ25" s="477"/>
      <c r="EA25" s="477"/>
      <c r="EB25" s="477"/>
      <c r="EC25" s="477"/>
      <c r="ED25" s="477"/>
      <c r="EE25" s="477"/>
      <c r="EF25" s="477"/>
      <c r="EG25" s="477"/>
      <c r="EH25" s="431">
        <f t="shared" si="0"/>
        <v>0</v>
      </c>
      <c r="EI25" s="431"/>
      <c r="EJ25" s="431"/>
      <c r="EK25" s="431"/>
      <c r="EL25" s="431"/>
      <c r="EM25" s="431"/>
      <c r="EN25" s="431"/>
      <c r="EO25" s="431"/>
      <c r="EP25" s="431"/>
      <c r="EQ25" s="431"/>
      <c r="ER25" s="431"/>
      <c r="ES25" s="431"/>
      <c r="ET25" s="431"/>
      <c r="EU25" s="431"/>
      <c r="EV25" s="431"/>
      <c r="EW25" s="431"/>
      <c r="EX25" s="431"/>
    </row>
    <row r="26" spans="1:154" s="151" customFormat="1" ht="12" customHeight="1" x14ac:dyDescent="0.2">
      <c r="A26" s="478"/>
      <c r="B26" s="478"/>
      <c r="C26" s="478"/>
      <c r="D26" s="478"/>
      <c r="E26" s="478"/>
      <c r="F26" s="478"/>
      <c r="G26" s="478"/>
      <c r="H26" s="478"/>
      <c r="I26" s="478"/>
      <c r="J26" s="452" t="str">
        <f>IF(EH26&gt;0,'Расчет налога и взносов'!O20,"")</f>
        <v/>
      </c>
      <c r="K26" s="453"/>
      <c r="L26" s="453"/>
      <c r="M26" s="453"/>
      <c r="N26" s="453"/>
      <c r="O26" s="453"/>
      <c r="P26" s="453"/>
      <c r="Q26" s="453"/>
      <c r="R26" s="453"/>
      <c r="S26" s="276" t="str">
        <f>IF(EH26&gt;0,'Расчет налога и взносов'!P20,"")</f>
        <v/>
      </c>
      <c r="T26" s="477" t="str">
        <f t="shared" si="2"/>
        <v/>
      </c>
      <c r="U26" s="477"/>
      <c r="V26" s="477"/>
      <c r="W26" s="477"/>
      <c r="X26" s="477"/>
      <c r="Y26" s="477"/>
      <c r="Z26" s="477"/>
      <c r="AA26" s="477"/>
      <c r="AB26" s="477"/>
      <c r="AC26" s="477"/>
      <c r="AD26" s="477"/>
      <c r="AE26" s="477"/>
      <c r="AF26" s="477"/>
      <c r="AG26" s="477"/>
      <c r="AH26" s="477"/>
      <c r="AI26" s="431">
        <f>IF(OR('Расчет налога и взносов'!N20="ПФРс",'Расчет налога и взносов'!N20="ПФРн"),'Расчет налога и взносов'!Q20,0)</f>
        <v>0</v>
      </c>
      <c r="AJ26" s="431"/>
      <c r="AK26" s="431"/>
      <c r="AL26" s="431"/>
      <c r="AM26" s="431"/>
      <c r="AN26" s="431"/>
      <c r="AO26" s="431"/>
      <c r="AP26" s="431"/>
      <c r="AQ26" s="431"/>
      <c r="AR26" s="431"/>
      <c r="AS26" s="431"/>
      <c r="AT26" s="431"/>
      <c r="AU26" s="431"/>
      <c r="AV26" s="431"/>
      <c r="AW26" s="431"/>
      <c r="AX26" s="431"/>
      <c r="AY26" s="431"/>
      <c r="AZ26" s="477"/>
      <c r="BA26" s="477"/>
      <c r="BB26" s="477"/>
      <c r="BC26" s="477"/>
      <c r="BD26" s="477"/>
      <c r="BE26" s="477"/>
      <c r="BF26" s="477"/>
      <c r="BG26" s="477"/>
      <c r="BH26" s="477"/>
      <c r="BI26" s="477"/>
      <c r="BJ26" s="477"/>
      <c r="BK26" s="477"/>
      <c r="BL26" s="477"/>
      <c r="BM26" s="477"/>
      <c r="BN26" s="477"/>
      <c r="BO26" s="477"/>
      <c r="BP26" s="477"/>
      <c r="BQ26" s="431">
        <f>IF('Расчет налога и взносов'!N20="ФФОМС",'Расчет налога и взносов'!Q20,0)</f>
        <v>0</v>
      </c>
      <c r="BR26" s="431"/>
      <c r="BS26" s="431"/>
      <c r="BT26" s="431"/>
      <c r="BU26" s="431"/>
      <c r="BV26" s="431"/>
      <c r="BW26" s="431"/>
      <c r="BX26" s="431"/>
      <c r="BY26" s="431"/>
      <c r="BZ26" s="431"/>
      <c r="CA26" s="431"/>
      <c r="CB26" s="431"/>
      <c r="CC26" s="431"/>
      <c r="CD26" s="431"/>
      <c r="CE26" s="431"/>
      <c r="CF26" s="431"/>
      <c r="CG26" s="431"/>
      <c r="CH26" s="477"/>
      <c r="CI26" s="477"/>
      <c r="CJ26" s="477"/>
      <c r="CK26" s="477"/>
      <c r="CL26" s="477"/>
      <c r="CM26" s="477"/>
      <c r="CN26" s="477"/>
      <c r="CO26" s="477"/>
      <c r="CP26" s="477"/>
      <c r="CQ26" s="477"/>
      <c r="CR26" s="477"/>
      <c r="CS26" s="477"/>
      <c r="CT26" s="477"/>
      <c r="CU26" s="477"/>
      <c r="CV26" s="477"/>
      <c r="CW26" s="477"/>
      <c r="CX26" s="477"/>
      <c r="CY26" s="477"/>
      <c r="CZ26" s="477"/>
      <c r="DA26" s="477"/>
      <c r="DB26" s="477"/>
      <c r="DC26" s="477"/>
      <c r="DD26" s="477"/>
      <c r="DE26" s="477"/>
      <c r="DF26" s="477"/>
      <c r="DG26" s="477"/>
      <c r="DH26" s="477"/>
      <c r="DI26" s="477"/>
      <c r="DJ26" s="477"/>
      <c r="DK26" s="477"/>
      <c r="DL26" s="477"/>
      <c r="DM26" s="477"/>
      <c r="DN26" s="477"/>
      <c r="DO26" s="477"/>
      <c r="DP26" s="477"/>
      <c r="DQ26" s="477"/>
      <c r="DR26" s="477"/>
      <c r="DS26" s="477"/>
      <c r="DT26" s="477"/>
      <c r="DU26" s="477"/>
      <c r="DV26" s="477"/>
      <c r="DW26" s="477"/>
      <c r="DX26" s="477"/>
      <c r="DY26" s="477"/>
      <c r="DZ26" s="477"/>
      <c r="EA26" s="477"/>
      <c r="EB26" s="477"/>
      <c r="EC26" s="477"/>
      <c r="ED26" s="477"/>
      <c r="EE26" s="477"/>
      <c r="EF26" s="477"/>
      <c r="EG26" s="477"/>
      <c r="EH26" s="431">
        <f t="shared" si="0"/>
        <v>0</v>
      </c>
      <c r="EI26" s="431"/>
      <c r="EJ26" s="431"/>
      <c r="EK26" s="431"/>
      <c r="EL26" s="431"/>
      <c r="EM26" s="431"/>
      <c r="EN26" s="431"/>
      <c r="EO26" s="431"/>
      <c r="EP26" s="431"/>
      <c r="EQ26" s="431"/>
      <c r="ER26" s="431"/>
      <c r="ES26" s="431"/>
      <c r="ET26" s="431"/>
      <c r="EU26" s="431"/>
      <c r="EV26" s="431"/>
      <c r="EW26" s="431"/>
      <c r="EX26" s="431"/>
    </row>
    <row r="27" spans="1:154" s="151" customFormat="1" ht="12" customHeight="1" x14ac:dyDescent="0.2">
      <c r="A27" s="478"/>
      <c r="B27" s="478"/>
      <c r="C27" s="478"/>
      <c r="D27" s="478"/>
      <c r="E27" s="478"/>
      <c r="F27" s="478"/>
      <c r="G27" s="478"/>
      <c r="H27" s="478"/>
      <c r="I27" s="478"/>
      <c r="J27" s="452" t="str">
        <f>IF(EH27&gt;0,'Расчет налога и взносов'!O21,"")</f>
        <v/>
      </c>
      <c r="K27" s="453"/>
      <c r="L27" s="453"/>
      <c r="M27" s="453"/>
      <c r="N27" s="453"/>
      <c r="O27" s="453"/>
      <c r="P27" s="453"/>
      <c r="Q27" s="453"/>
      <c r="R27" s="453"/>
      <c r="S27" s="276" t="str">
        <f>IF(EH27&gt;0,'Расчет налога и взносов'!P21,"")</f>
        <v/>
      </c>
      <c r="T27" s="477" t="str">
        <f t="shared" si="2"/>
        <v/>
      </c>
      <c r="U27" s="477"/>
      <c r="V27" s="477"/>
      <c r="W27" s="477"/>
      <c r="X27" s="477"/>
      <c r="Y27" s="477"/>
      <c r="Z27" s="477"/>
      <c r="AA27" s="477"/>
      <c r="AB27" s="477"/>
      <c r="AC27" s="477"/>
      <c r="AD27" s="477"/>
      <c r="AE27" s="477"/>
      <c r="AF27" s="477"/>
      <c r="AG27" s="477"/>
      <c r="AH27" s="477"/>
      <c r="AI27" s="431">
        <f>IF(OR('Расчет налога и взносов'!N21="ПФРс",'Расчет налога и взносов'!N21="ПФРн"),'Расчет налога и взносов'!Q21,0)</f>
        <v>0</v>
      </c>
      <c r="AJ27" s="431"/>
      <c r="AK27" s="431"/>
      <c r="AL27" s="431"/>
      <c r="AM27" s="431"/>
      <c r="AN27" s="431"/>
      <c r="AO27" s="431"/>
      <c r="AP27" s="431"/>
      <c r="AQ27" s="431"/>
      <c r="AR27" s="431"/>
      <c r="AS27" s="431"/>
      <c r="AT27" s="431"/>
      <c r="AU27" s="431"/>
      <c r="AV27" s="431"/>
      <c r="AW27" s="431"/>
      <c r="AX27" s="431"/>
      <c r="AY27" s="431"/>
      <c r="AZ27" s="477"/>
      <c r="BA27" s="477"/>
      <c r="BB27" s="477"/>
      <c r="BC27" s="477"/>
      <c r="BD27" s="477"/>
      <c r="BE27" s="477"/>
      <c r="BF27" s="477"/>
      <c r="BG27" s="477"/>
      <c r="BH27" s="477"/>
      <c r="BI27" s="477"/>
      <c r="BJ27" s="477"/>
      <c r="BK27" s="477"/>
      <c r="BL27" s="477"/>
      <c r="BM27" s="477"/>
      <c r="BN27" s="477"/>
      <c r="BO27" s="477"/>
      <c r="BP27" s="477"/>
      <c r="BQ27" s="431">
        <f>IF('Расчет налога и взносов'!N21="ФФОМС",'Расчет налога и взносов'!Q21,0)</f>
        <v>0</v>
      </c>
      <c r="BR27" s="431"/>
      <c r="BS27" s="431"/>
      <c r="BT27" s="431"/>
      <c r="BU27" s="431"/>
      <c r="BV27" s="431"/>
      <c r="BW27" s="431"/>
      <c r="BX27" s="431"/>
      <c r="BY27" s="431"/>
      <c r="BZ27" s="431"/>
      <c r="CA27" s="431"/>
      <c r="CB27" s="431"/>
      <c r="CC27" s="431"/>
      <c r="CD27" s="431"/>
      <c r="CE27" s="431"/>
      <c r="CF27" s="431"/>
      <c r="CG27" s="431"/>
      <c r="CH27" s="477"/>
      <c r="CI27" s="477"/>
      <c r="CJ27" s="477"/>
      <c r="CK27" s="477"/>
      <c r="CL27" s="477"/>
      <c r="CM27" s="477"/>
      <c r="CN27" s="477"/>
      <c r="CO27" s="477"/>
      <c r="CP27" s="477"/>
      <c r="CQ27" s="477"/>
      <c r="CR27" s="477"/>
      <c r="CS27" s="477"/>
      <c r="CT27" s="477"/>
      <c r="CU27" s="477"/>
      <c r="CV27" s="477"/>
      <c r="CW27" s="477"/>
      <c r="CX27" s="477"/>
      <c r="CY27" s="477"/>
      <c r="CZ27" s="477"/>
      <c r="DA27" s="477"/>
      <c r="DB27" s="477"/>
      <c r="DC27" s="477"/>
      <c r="DD27" s="477"/>
      <c r="DE27" s="477"/>
      <c r="DF27" s="477"/>
      <c r="DG27" s="477"/>
      <c r="DH27" s="477"/>
      <c r="DI27" s="477"/>
      <c r="DJ27" s="477"/>
      <c r="DK27" s="477"/>
      <c r="DL27" s="477"/>
      <c r="DM27" s="477"/>
      <c r="DN27" s="477"/>
      <c r="DO27" s="477"/>
      <c r="DP27" s="477"/>
      <c r="DQ27" s="477"/>
      <c r="DR27" s="477"/>
      <c r="DS27" s="477"/>
      <c r="DT27" s="477"/>
      <c r="DU27" s="477"/>
      <c r="DV27" s="477"/>
      <c r="DW27" s="477"/>
      <c r="DX27" s="477"/>
      <c r="DY27" s="477"/>
      <c r="DZ27" s="477"/>
      <c r="EA27" s="477"/>
      <c r="EB27" s="477"/>
      <c r="EC27" s="477"/>
      <c r="ED27" s="477"/>
      <c r="EE27" s="477"/>
      <c r="EF27" s="477"/>
      <c r="EG27" s="477"/>
      <c r="EH27" s="431">
        <f t="shared" si="0"/>
        <v>0</v>
      </c>
      <c r="EI27" s="431"/>
      <c r="EJ27" s="431"/>
      <c r="EK27" s="431"/>
      <c r="EL27" s="431"/>
      <c r="EM27" s="431"/>
      <c r="EN27" s="431"/>
      <c r="EO27" s="431"/>
      <c r="EP27" s="431"/>
      <c r="EQ27" s="431"/>
      <c r="ER27" s="431"/>
      <c r="ES27" s="431"/>
      <c r="ET27" s="431"/>
      <c r="EU27" s="431"/>
      <c r="EV27" s="431"/>
      <c r="EW27" s="431"/>
      <c r="EX27" s="431"/>
    </row>
    <row r="28" spans="1:154" s="151" customFormat="1" ht="12" customHeight="1" x14ac:dyDescent="0.2">
      <c r="A28" s="478"/>
      <c r="B28" s="478"/>
      <c r="C28" s="478"/>
      <c r="D28" s="478"/>
      <c r="E28" s="478"/>
      <c r="F28" s="478"/>
      <c r="G28" s="478"/>
      <c r="H28" s="478"/>
      <c r="I28" s="478"/>
      <c r="J28" s="452" t="str">
        <f>IF(EH28&gt;0,'Расчет налога и взносов'!O23,"")</f>
        <v/>
      </c>
      <c r="K28" s="453"/>
      <c r="L28" s="453"/>
      <c r="M28" s="453"/>
      <c r="N28" s="453"/>
      <c r="O28" s="453"/>
      <c r="P28" s="453"/>
      <c r="Q28" s="453"/>
      <c r="R28" s="453"/>
      <c r="S28" s="276" t="str">
        <f>IF(EH28&gt;0,'Расчет налога и взносов'!P23,"")</f>
        <v/>
      </c>
      <c r="T28" s="477" t="str">
        <f t="shared" si="2"/>
        <v/>
      </c>
      <c r="U28" s="477"/>
      <c r="V28" s="477"/>
      <c r="W28" s="477"/>
      <c r="X28" s="477"/>
      <c r="Y28" s="477"/>
      <c r="Z28" s="477"/>
      <c r="AA28" s="477"/>
      <c r="AB28" s="477"/>
      <c r="AC28" s="477"/>
      <c r="AD28" s="477"/>
      <c r="AE28" s="477"/>
      <c r="AF28" s="477"/>
      <c r="AG28" s="477"/>
      <c r="AH28" s="477"/>
      <c r="AI28" s="431">
        <f>IF(OR('Расчет налога и взносов'!N23="ПФРс",'Расчет налога и взносов'!N23="ПФРн"),'Расчет налога и взносов'!Q23,0)</f>
        <v>0</v>
      </c>
      <c r="AJ28" s="431"/>
      <c r="AK28" s="431"/>
      <c r="AL28" s="431"/>
      <c r="AM28" s="431"/>
      <c r="AN28" s="431"/>
      <c r="AO28" s="431"/>
      <c r="AP28" s="431"/>
      <c r="AQ28" s="431"/>
      <c r="AR28" s="431"/>
      <c r="AS28" s="431"/>
      <c r="AT28" s="431"/>
      <c r="AU28" s="431"/>
      <c r="AV28" s="431"/>
      <c r="AW28" s="431"/>
      <c r="AX28" s="431"/>
      <c r="AY28" s="431"/>
      <c r="AZ28" s="477"/>
      <c r="BA28" s="477"/>
      <c r="BB28" s="477"/>
      <c r="BC28" s="477"/>
      <c r="BD28" s="477"/>
      <c r="BE28" s="477"/>
      <c r="BF28" s="477"/>
      <c r="BG28" s="477"/>
      <c r="BH28" s="477"/>
      <c r="BI28" s="477"/>
      <c r="BJ28" s="477"/>
      <c r="BK28" s="477"/>
      <c r="BL28" s="477"/>
      <c r="BM28" s="477"/>
      <c r="BN28" s="477"/>
      <c r="BO28" s="477"/>
      <c r="BP28" s="477"/>
      <c r="BQ28" s="431">
        <f>IF('Расчет налога и взносов'!N23="ФФОМС",'Расчет налога и взносов'!Q23,0)</f>
        <v>0</v>
      </c>
      <c r="BR28" s="431"/>
      <c r="BS28" s="431"/>
      <c r="BT28" s="431"/>
      <c r="BU28" s="431"/>
      <c r="BV28" s="431"/>
      <c r="BW28" s="431"/>
      <c r="BX28" s="431"/>
      <c r="BY28" s="431"/>
      <c r="BZ28" s="431"/>
      <c r="CA28" s="431"/>
      <c r="CB28" s="431"/>
      <c r="CC28" s="431"/>
      <c r="CD28" s="431"/>
      <c r="CE28" s="431"/>
      <c r="CF28" s="431"/>
      <c r="CG28" s="431"/>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31">
        <f t="shared" si="0"/>
        <v>0</v>
      </c>
      <c r="EI28" s="431"/>
      <c r="EJ28" s="431"/>
      <c r="EK28" s="431"/>
      <c r="EL28" s="431"/>
      <c r="EM28" s="431"/>
      <c r="EN28" s="431"/>
      <c r="EO28" s="431"/>
      <c r="EP28" s="431"/>
      <c r="EQ28" s="431"/>
      <c r="ER28" s="431"/>
      <c r="ES28" s="431"/>
      <c r="ET28" s="431"/>
      <c r="EU28" s="431"/>
      <c r="EV28" s="431"/>
      <c r="EW28" s="431"/>
      <c r="EX28" s="431"/>
    </row>
    <row r="29" spans="1:154" s="151" customFormat="1" ht="12" customHeight="1" x14ac:dyDescent="0.2">
      <c r="A29" s="478"/>
      <c r="B29" s="478"/>
      <c r="C29" s="478"/>
      <c r="D29" s="478"/>
      <c r="E29" s="478"/>
      <c r="F29" s="478"/>
      <c r="G29" s="478"/>
      <c r="H29" s="478"/>
      <c r="I29" s="478"/>
      <c r="J29" s="452" t="str">
        <f>IF(EH29&gt;0,'Расчет налога и взносов'!O24,"")</f>
        <v/>
      </c>
      <c r="K29" s="453"/>
      <c r="L29" s="453"/>
      <c r="M29" s="453"/>
      <c r="N29" s="453"/>
      <c r="O29" s="453"/>
      <c r="P29" s="453"/>
      <c r="Q29" s="453"/>
      <c r="R29" s="453"/>
      <c r="S29" s="276" t="str">
        <f>IF(EH29&gt;0,'Расчет налога и взносов'!P24,"")</f>
        <v/>
      </c>
      <c r="T29" s="477" t="str">
        <f t="shared" si="2"/>
        <v/>
      </c>
      <c r="U29" s="477"/>
      <c r="V29" s="477"/>
      <c r="W29" s="477"/>
      <c r="X29" s="477"/>
      <c r="Y29" s="477"/>
      <c r="Z29" s="477"/>
      <c r="AA29" s="477"/>
      <c r="AB29" s="477"/>
      <c r="AC29" s="477"/>
      <c r="AD29" s="477"/>
      <c r="AE29" s="477"/>
      <c r="AF29" s="477"/>
      <c r="AG29" s="477"/>
      <c r="AH29" s="477"/>
      <c r="AI29" s="431">
        <f>IF(OR('Расчет налога и взносов'!N24="ПФРс",'Расчет налога и взносов'!N24="ПФРн"),'Расчет налога и взносов'!Q24,0)</f>
        <v>0</v>
      </c>
      <c r="AJ29" s="431"/>
      <c r="AK29" s="431"/>
      <c r="AL29" s="431"/>
      <c r="AM29" s="431"/>
      <c r="AN29" s="431"/>
      <c r="AO29" s="431"/>
      <c r="AP29" s="431"/>
      <c r="AQ29" s="431"/>
      <c r="AR29" s="431"/>
      <c r="AS29" s="431"/>
      <c r="AT29" s="431"/>
      <c r="AU29" s="431"/>
      <c r="AV29" s="431"/>
      <c r="AW29" s="431"/>
      <c r="AX29" s="431"/>
      <c r="AY29" s="431"/>
      <c r="AZ29" s="477"/>
      <c r="BA29" s="477"/>
      <c r="BB29" s="477"/>
      <c r="BC29" s="477"/>
      <c r="BD29" s="477"/>
      <c r="BE29" s="477"/>
      <c r="BF29" s="477"/>
      <c r="BG29" s="477"/>
      <c r="BH29" s="477"/>
      <c r="BI29" s="477"/>
      <c r="BJ29" s="477"/>
      <c r="BK29" s="477"/>
      <c r="BL29" s="477"/>
      <c r="BM29" s="477"/>
      <c r="BN29" s="477"/>
      <c r="BO29" s="477"/>
      <c r="BP29" s="477"/>
      <c r="BQ29" s="431">
        <f>IF('Расчет налога и взносов'!N24="ФФОМС",'Расчет налога и взносов'!Q24,0)</f>
        <v>0</v>
      </c>
      <c r="BR29" s="431"/>
      <c r="BS29" s="431"/>
      <c r="BT29" s="431"/>
      <c r="BU29" s="431"/>
      <c r="BV29" s="431"/>
      <c r="BW29" s="431"/>
      <c r="BX29" s="431"/>
      <c r="BY29" s="431"/>
      <c r="BZ29" s="431"/>
      <c r="CA29" s="431"/>
      <c r="CB29" s="431"/>
      <c r="CC29" s="431"/>
      <c r="CD29" s="431"/>
      <c r="CE29" s="431"/>
      <c r="CF29" s="431"/>
      <c r="CG29" s="431"/>
      <c r="CH29" s="477"/>
      <c r="CI29" s="477"/>
      <c r="CJ29" s="477"/>
      <c r="CK29" s="477"/>
      <c r="CL29" s="477"/>
      <c r="CM29" s="477"/>
      <c r="CN29" s="477"/>
      <c r="CO29" s="477"/>
      <c r="CP29" s="477"/>
      <c r="CQ29" s="477"/>
      <c r="CR29" s="477"/>
      <c r="CS29" s="477"/>
      <c r="CT29" s="477"/>
      <c r="CU29" s="477"/>
      <c r="CV29" s="477"/>
      <c r="CW29" s="477"/>
      <c r="CX29" s="477"/>
      <c r="CY29" s="477"/>
      <c r="CZ29" s="477"/>
      <c r="DA29" s="477"/>
      <c r="DB29" s="477"/>
      <c r="DC29" s="477"/>
      <c r="DD29" s="477"/>
      <c r="DE29" s="477"/>
      <c r="DF29" s="477"/>
      <c r="DG29" s="477"/>
      <c r="DH29" s="477"/>
      <c r="DI29" s="477"/>
      <c r="DJ29" s="477"/>
      <c r="DK29" s="477"/>
      <c r="DL29" s="477"/>
      <c r="DM29" s="477"/>
      <c r="DN29" s="477"/>
      <c r="DO29" s="477"/>
      <c r="DP29" s="477"/>
      <c r="DQ29" s="477"/>
      <c r="DR29" s="477"/>
      <c r="DS29" s="477"/>
      <c r="DT29" s="477"/>
      <c r="DU29" s="477"/>
      <c r="DV29" s="477"/>
      <c r="DW29" s="477"/>
      <c r="DX29" s="477"/>
      <c r="DY29" s="477"/>
      <c r="DZ29" s="477"/>
      <c r="EA29" s="477"/>
      <c r="EB29" s="477"/>
      <c r="EC29" s="477"/>
      <c r="ED29" s="477"/>
      <c r="EE29" s="477"/>
      <c r="EF29" s="477"/>
      <c r="EG29" s="477"/>
      <c r="EH29" s="431">
        <f t="shared" si="0"/>
        <v>0</v>
      </c>
      <c r="EI29" s="431"/>
      <c r="EJ29" s="431"/>
      <c r="EK29" s="431"/>
      <c r="EL29" s="431"/>
      <c r="EM29" s="431"/>
      <c r="EN29" s="431"/>
      <c r="EO29" s="431"/>
      <c r="EP29" s="431"/>
      <c r="EQ29" s="431"/>
      <c r="ER29" s="431"/>
      <c r="ES29" s="431"/>
      <c r="ET29" s="431"/>
      <c r="EU29" s="431"/>
      <c r="EV29" s="431"/>
      <c r="EW29" s="431"/>
      <c r="EX29" s="431"/>
    </row>
    <row r="30" spans="1:154" s="151" customFormat="1" ht="12" customHeight="1" x14ac:dyDescent="0.2">
      <c r="A30" s="478"/>
      <c r="B30" s="478"/>
      <c r="C30" s="478"/>
      <c r="D30" s="478"/>
      <c r="E30" s="478"/>
      <c r="F30" s="478"/>
      <c r="G30" s="478"/>
      <c r="H30" s="478"/>
      <c r="I30" s="478"/>
      <c r="J30" s="452" t="str">
        <f>IF(EH30&gt;0,'Расчет налога и взносов'!O25,"")</f>
        <v/>
      </c>
      <c r="K30" s="453"/>
      <c r="L30" s="453"/>
      <c r="M30" s="453"/>
      <c r="N30" s="453"/>
      <c r="O30" s="453"/>
      <c r="P30" s="453"/>
      <c r="Q30" s="453"/>
      <c r="R30" s="453"/>
      <c r="S30" s="276" t="str">
        <f>IF(EH30&gt;0,'Расчет налога и взносов'!P25,"")</f>
        <v/>
      </c>
      <c r="T30" s="477" t="str">
        <f t="shared" si="2"/>
        <v/>
      </c>
      <c r="U30" s="477"/>
      <c r="V30" s="477"/>
      <c r="W30" s="477"/>
      <c r="X30" s="477"/>
      <c r="Y30" s="477"/>
      <c r="Z30" s="477"/>
      <c r="AA30" s="477"/>
      <c r="AB30" s="477"/>
      <c r="AC30" s="477"/>
      <c r="AD30" s="477"/>
      <c r="AE30" s="477"/>
      <c r="AF30" s="477"/>
      <c r="AG30" s="477"/>
      <c r="AH30" s="477"/>
      <c r="AI30" s="431">
        <f>IF(OR('Расчет налога и взносов'!N25="ПФРс",'Расчет налога и взносов'!N25="ПФРн"),'Расчет налога и взносов'!Q25,0)</f>
        <v>0</v>
      </c>
      <c r="AJ30" s="431"/>
      <c r="AK30" s="431"/>
      <c r="AL30" s="431"/>
      <c r="AM30" s="431"/>
      <c r="AN30" s="431"/>
      <c r="AO30" s="431"/>
      <c r="AP30" s="431"/>
      <c r="AQ30" s="431"/>
      <c r="AR30" s="431"/>
      <c r="AS30" s="431"/>
      <c r="AT30" s="431"/>
      <c r="AU30" s="431"/>
      <c r="AV30" s="431"/>
      <c r="AW30" s="431"/>
      <c r="AX30" s="431"/>
      <c r="AY30" s="431"/>
      <c r="AZ30" s="477"/>
      <c r="BA30" s="477"/>
      <c r="BB30" s="477"/>
      <c r="BC30" s="477"/>
      <c r="BD30" s="477"/>
      <c r="BE30" s="477"/>
      <c r="BF30" s="477"/>
      <c r="BG30" s="477"/>
      <c r="BH30" s="477"/>
      <c r="BI30" s="477"/>
      <c r="BJ30" s="477"/>
      <c r="BK30" s="477"/>
      <c r="BL30" s="477"/>
      <c r="BM30" s="477"/>
      <c r="BN30" s="477"/>
      <c r="BO30" s="477"/>
      <c r="BP30" s="477"/>
      <c r="BQ30" s="431">
        <f>IF('Расчет налога и взносов'!N25="ФФОМС",'Расчет налога и взносов'!Q25,0)</f>
        <v>0</v>
      </c>
      <c r="BR30" s="431"/>
      <c r="BS30" s="431"/>
      <c r="BT30" s="431"/>
      <c r="BU30" s="431"/>
      <c r="BV30" s="431"/>
      <c r="BW30" s="431"/>
      <c r="BX30" s="431"/>
      <c r="BY30" s="431"/>
      <c r="BZ30" s="431"/>
      <c r="CA30" s="431"/>
      <c r="CB30" s="431"/>
      <c r="CC30" s="431"/>
      <c r="CD30" s="431"/>
      <c r="CE30" s="431"/>
      <c r="CF30" s="431"/>
      <c r="CG30" s="431"/>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7"/>
      <c r="DV30" s="477"/>
      <c r="DW30" s="477"/>
      <c r="DX30" s="477"/>
      <c r="DY30" s="477"/>
      <c r="DZ30" s="477"/>
      <c r="EA30" s="477"/>
      <c r="EB30" s="477"/>
      <c r="EC30" s="477"/>
      <c r="ED30" s="477"/>
      <c r="EE30" s="477"/>
      <c r="EF30" s="477"/>
      <c r="EG30" s="477"/>
      <c r="EH30" s="431">
        <f t="shared" si="0"/>
        <v>0</v>
      </c>
      <c r="EI30" s="431"/>
      <c r="EJ30" s="431"/>
      <c r="EK30" s="431"/>
      <c r="EL30" s="431"/>
      <c r="EM30" s="431"/>
      <c r="EN30" s="431"/>
      <c r="EO30" s="431"/>
      <c r="EP30" s="431"/>
      <c r="EQ30" s="431"/>
      <c r="ER30" s="431"/>
      <c r="ES30" s="431"/>
      <c r="ET30" s="431"/>
      <c r="EU30" s="431"/>
      <c r="EV30" s="431"/>
      <c r="EW30" s="431"/>
      <c r="EX30" s="431"/>
    </row>
    <row r="31" spans="1:154" s="151" customFormat="1" ht="12" customHeight="1" x14ac:dyDescent="0.2">
      <c r="A31" s="478"/>
      <c r="B31" s="478"/>
      <c r="C31" s="478"/>
      <c r="D31" s="478"/>
      <c r="E31" s="478"/>
      <c r="F31" s="478"/>
      <c r="G31" s="478"/>
      <c r="H31" s="478"/>
      <c r="I31" s="478"/>
      <c r="J31" s="452" t="str">
        <f>IF(EH31&gt;0,'Расчет налога и взносов'!O26,"")</f>
        <v/>
      </c>
      <c r="K31" s="453"/>
      <c r="L31" s="453"/>
      <c r="M31" s="453"/>
      <c r="N31" s="453"/>
      <c r="O31" s="453"/>
      <c r="P31" s="453"/>
      <c r="Q31" s="453"/>
      <c r="R31" s="453"/>
      <c r="S31" s="276" t="str">
        <f>IF(EH31&gt;0,'Расчет налога и взносов'!P26,"")</f>
        <v/>
      </c>
      <c r="T31" s="477" t="str">
        <f t="shared" si="2"/>
        <v/>
      </c>
      <c r="U31" s="477"/>
      <c r="V31" s="477"/>
      <c r="W31" s="477"/>
      <c r="X31" s="477"/>
      <c r="Y31" s="477"/>
      <c r="Z31" s="477"/>
      <c r="AA31" s="477"/>
      <c r="AB31" s="477"/>
      <c r="AC31" s="477"/>
      <c r="AD31" s="477"/>
      <c r="AE31" s="477"/>
      <c r="AF31" s="477"/>
      <c r="AG31" s="477"/>
      <c r="AH31" s="477"/>
      <c r="AI31" s="431">
        <f>IF(OR('Расчет налога и взносов'!N26="ПФРс",'Расчет налога и взносов'!N26="ПФРн"),'Расчет налога и взносов'!Q26,0)</f>
        <v>0</v>
      </c>
      <c r="AJ31" s="431"/>
      <c r="AK31" s="431"/>
      <c r="AL31" s="431"/>
      <c r="AM31" s="431"/>
      <c r="AN31" s="431"/>
      <c r="AO31" s="431"/>
      <c r="AP31" s="431"/>
      <c r="AQ31" s="431"/>
      <c r="AR31" s="431"/>
      <c r="AS31" s="431"/>
      <c r="AT31" s="431"/>
      <c r="AU31" s="431"/>
      <c r="AV31" s="431"/>
      <c r="AW31" s="431"/>
      <c r="AX31" s="431"/>
      <c r="AY31" s="431"/>
      <c r="AZ31" s="477"/>
      <c r="BA31" s="477"/>
      <c r="BB31" s="477"/>
      <c r="BC31" s="477"/>
      <c r="BD31" s="477"/>
      <c r="BE31" s="477"/>
      <c r="BF31" s="477"/>
      <c r="BG31" s="477"/>
      <c r="BH31" s="477"/>
      <c r="BI31" s="477"/>
      <c r="BJ31" s="477"/>
      <c r="BK31" s="477"/>
      <c r="BL31" s="477"/>
      <c r="BM31" s="477"/>
      <c r="BN31" s="477"/>
      <c r="BO31" s="477"/>
      <c r="BP31" s="477"/>
      <c r="BQ31" s="431">
        <f>IF('Расчет налога и взносов'!N26="ФФОМС",'Расчет налога и взносов'!Q26,0)</f>
        <v>0</v>
      </c>
      <c r="BR31" s="431"/>
      <c r="BS31" s="431"/>
      <c r="BT31" s="431"/>
      <c r="BU31" s="431"/>
      <c r="BV31" s="431"/>
      <c r="BW31" s="431"/>
      <c r="BX31" s="431"/>
      <c r="BY31" s="431"/>
      <c r="BZ31" s="431"/>
      <c r="CA31" s="431"/>
      <c r="CB31" s="431"/>
      <c r="CC31" s="431"/>
      <c r="CD31" s="431"/>
      <c r="CE31" s="431"/>
      <c r="CF31" s="431"/>
      <c r="CG31" s="431"/>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7"/>
      <c r="DV31" s="477"/>
      <c r="DW31" s="477"/>
      <c r="DX31" s="477"/>
      <c r="DY31" s="477"/>
      <c r="DZ31" s="477"/>
      <c r="EA31" s="477"/>
      <c r="EB31" s="477"/>
      <c r="EC31" s="477"/>
      <c r="ED31" s="477"/>
      <c r="EE31" s="477"/>
      <c r="EF31" s="477"/>
      <c r="EG31" s="477"/>
      <c r="EH31" s="431">
        <f t="shared" si="0"/>
        <v>0</v>
      </c>
      <c r="EI31" s="431"/>
      <c r="EJ31" s="431"/>
      <c r="EK31" s="431"/>
      <c r="EL31" s="431"/>
      <c r="EM31" s="431"/>
      <c r="EN31" s="431"/>
      <c r="EO31" s="431"/>
      <c r="EP31" s="431"/>
      <c r="EQ31" s="431"/>
      <c r="ER31" s="431"/>
      <c r="ES31" s="431"/>
      <c r="ET31" s="431"/>
      <c r="EU31" s="431"/>
      <c r="EV31" s="431"/>
      <c r="EW31" s="431"/>
      <c r="EX31" s="431"/>
    </row>
    <row r="32" spans="1:154" s="151" customFormat="1" ht="12.75" x14ac:dyDescent="0.2">
      <c r="A32" s="279"/>
      <c r="B32" s="484" t="s">
        <v>24</v>
      </c>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31">
        <f>SUM(AI24:AY31)</f>
        <v>0</v>
      </c>
      <c r="AJ32" s="431"/>
      <c r="AK32" s="431"/>
      <c r="AL32" s="431"/>
      <c r="AM32" s="431"/>
      <c r="AN32" s="431"/>
      <c r="AO32" s="431"/>
      <c r="AP32" s="431"/>
      <c r="AQ32" s="431"/>
      <c r="AR32" s="431"/>
      <c r="AS32" s="431"/>
      <c r="AT32" s="431"/>
      <c r="AU32" s="431"/>
      <c r="AV32" s="431"/>
      <c r="AW32" s="431"/>
      <c r="AX32" s="431"/>
      <c r="AY32" s="431"/>
      <c r="AZ32" s="477"/>
      <c r="BA32" s="477"/>
      <c r="BB32" s="477"/>
      <c r="BC32" s="477"/>
      <c r="BD32" s="477"/>
      <c r="BE32" s="477"/>
      <c r="BF32" s="477"/>
      <c r="BG32" s="477"/>
      <c r="BH32" s="477"/>
      <c r="BI32" s="477"/>
      <c r="BJ32" s="477"/>
      <c r="BK32" s="477"/>
      <c r="BL32" s="477"/>
      <c r="BM32" s="477"/>
      <c r="BN32" s="477"/>
      <c r="BO32" s="477"/>
      <c r="BP32" s="477"/>
      <c r="BQ32" s="431">
        <f>SUM(BQ24:CG31)</f>
        <v>0</v>
      </c>
      <c r="BR32" s="431"/>
      <c r="BS32" s="431"/>
      <c r="BT32" s="431"/>
      <c r="BU32" s="431"/>
      <c r="BV32" s="431"/>
      <c r="BW32" s="431"/>
      <c r="BX32" s="431"/>
      <c r="BY32" s="431"/>
      <c r="BZ32" s="431"/>
      <c r="CA32" s="431"/>
      <c r="CB32" s="431"/>
      <c r="CC32" s="431"/>
      <c r="CD32" s="431"/>
      <c r="CE32" s="431"/>
      <c r="CF32" s="431"/>
      <c r="CG32" s="431"/>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31">
        <f t="shared" si="0"/>
        <v>0</v>
      </c>
      <c r="EI32" s="431"/>
      <c r="EJ32" s="431"/>
      <c r="EK32" s="431"/>
      <c r="EL32" s="431"/>
      <c r="EM32" s="431"/>
      <c r="EN32" s="431"/>
      <c r="EO32" s="431"/>
      <c r="EP32" s="431"/>
      <c r="EQ32" s="431"/>
      <c r="ER32" s="431"/>
      <c r="ES32" s="431"/>
      <c r="ET32" s="431"/>
      <c r="EU32" s="431"/>
      <c r="EV32" s="431"/>
      <c r="EW32" s="431"/>
      <c r="EX32" s="431"/>
    </row>
    <row r="33" spans="1:154" s="278" customFormat="1" ht="12.75" x14ac:dyDescent="0.2">
      <c r="A33" s="277"/>
      <c r="B33" s="480" t="s">
        <v>25</v>
      </c>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2">
        <f>AI23+AI32</f>
        <v>0</v>
      </c>
      <c r="AJ33" s="482"/>
      <c r="AK33" s="482"/>
      <c r="AL33" s="482"/>
      <c r="AM33" s="482"/>
      <c r="AN33" s="482"/>
      <c r="AO33" s="482"/>
      <c r="AP33" s="482"/>
      <c r="AQ33" s="482"/>
      <c r="AR33" s="482"/>
      <c r="AS33" s="482"/>
      <c r="AT33" s="482"/>
      <c r="AU33" s="482"/>
      <c r="AV33" s="482"/>
      <c r="AW33" s="482"/>
      <c r="AX33" s="482"/>
      <c r="AY33" s="482"/>
      <c r="AZ33" s="483"/>
      <c r="BA33" s="483"/>
      <c r="BB33" s="483"/>
      <c r="BC33" s="483"/>
      <c r="BD33" s="483"/>
      <c r="BE33" s="483"/>
      <c r="BF33" s="483"/>
      <c r="BG33" s="483"/>
      <c r="BH33" s="483"/>
      <c r="BI33" s="483"/>
      <c r="BJ33" s="483"/>
      <c r="BK33" s="483"/>
      <c r="BL33" s="483"/>
      <c r="BM33" s="483"/>
      <c r="BN33" s="483"/>
      <c r="BO33" s="483"/>
      <c r="BP33" s="483"/>
      <c r="BQ33" s="482">
        <f>BQ23+BQ32</f>
        <v>0</v>
      </c>
      <c r="BR33" s="482"/>
      <c r="BS33" s="482"/>
      <c r="BT33" s="482"/>
      <c r="BU33" s="482"/>
      <c r="BV33" s="482"/>
      <c r="BW33" s="482"/>
      <c r="BX33" s="482"/>
      <c r="BY33" s="482"/>
      <c r="BZ33" s="482"/>
      <c r="CA33" s="482"/>
      <c r="CB33" s="482"/>
      <c r="CC33" s="482"/>
      <c r="CD33" s="482"/>
      <c r="CE33" s="482"/>
      <c r="CF33" s="482"/>
      <c r="CG33" s="482"/>
      <c r="CH33" s="483"/>
      <c r="CI33" s="483"/>
      <c r="CJ33" s="483"/>
      <c r="CK33" s="483"/>
      <c r="CL33" s="483"/>
      <c r="CM33" s="483"/>
      <c r="CN33" s="483"/>
      <c r="CO33" s="483"/>
      <c r="CP33" s="483"/>
      <c r="CQ33" s="483"/>
      <c r="CR33" s="483"/>
      <c r="CS33" s="483"/>
      <c r="CT33" s="483"/>
      <c r="CU33" s="483"/>
      <c r="CV33" s="483"/>
      <c r="CW33" s="483"/>
      <c r="CX33" s="483"/>
      <c r="CY33" s="483"/>
      <c r="CZ33" s="483"/>
      <c r="DA33" s="483"/>
      <c r="DB33" s="483"/>
      <c r="DC33" s="483"/>
      <c r="DD33" s="483"/>
      <c r="DE33" s="483"/>
      <c r="DF33" s="483"/>
      <c r="DG33" s="483"/>
      <c r="DH33" s="483"/>
      <c r="DI33" s="483"/>
      <c r="DJ33" s="483"/>
      <c r="DK33" s="483"/>
      <c r="DL33" s="483"/>
      <c r="DM33" s="483"/>
      <c r="DN33" s="483"/>
      <c r="DO33" s="483"/>
      <c r="DP33" s="483"/>
      <c r="DQ33" s="483"/>
      <c r="DR33" s="483"/>
      <c r="DS33" s="483"/>
      <c r="DT33" s="483"/>
      <c r="DU33" s="483"/>
      <c r="DV33" s="483"/>
      <c r="DW33" s="483"/>
      <c r="DX33" s="483"/>
      <c r="DY33" s="483"/>
      <c r="DZ33" s="483"/>
      <c r="EA33" s="483"/>
      <c r="EB33" s="483"/>
      <c r="EC33" s="483"/>
      <c r="ED33" s="483"/>
      <c r="EE33" s="483"/>
      <c r="EF33" s="483"/>
      <c r="EG33" s="483"/>
      <c r="EH33" s="482">
        <f t="shared" si="0"/>
        <v>0</v>
      </c>
      <c r="EI33" s="482"/>
      <c r="EJ33" s="482"/>
      <c r="EK33" s="482"/>
      <c r="EL33" s="482"/>
      <c r="EM33" s="482"/>
      <c r="EN33" s="482"/>
      <c r="EO33" s="482"/>
      <c r="EP33" s="482"/>
      <c r="EQ33" s="482"/>
      <c r="ER33" s="482"/>
      <c r="ES33" s="482"/>
      <c r="ET33" s="482"/>
      <c r="EU33" s="482"/>
      <c r="EV33" s="482"/>
      <c r="EW33" s="482"/>
      <c r="EX33" s="482"/>
    </row>
    <row r="34" spans="1:154" s="151" customFormat="1" ht="12" customHeight="1" x14ac:dyDescent="0.2">
      <c r="A34" s="478"/>
      <c r="B34" s="478"/>
      <c r="C34" s="478"/>
      <c r="D34" s="478"/>
      <c r="E34" s="478"/>
      <c r="F34" s="478"/>
      <c r="G34" s="478"/>
      <c r="H34" s="478"/>
      <c r="I34" s="478"/>
      <c r="J34" s="452" t="str">
        <f>IF(EH34&gt;0,'Расчет налога и взносов'!T18,"")</f>
        <v/>
      </c>
      <c r="K34" s="453"/>
      <c r="L34" s="453"/>
      <c r="M34" s="453"/>
      <c r="N34" s="453"/>
      <c r="O34" s="453"/>
      <c r="P34" s="453"/>
      <c r="Q34" s="453"/>
      <c r="R34" s="453"/>
      <c r="S34" s="276" t="str">
        <f>IF(EH34&gt;0,'Расчет налога и взносов'!U18,"")</f>
        <v/>
      </c>
      <c r="T34" s="477" t="str">
        <f t="shared" ref="T34:T41" si="3">IF(EH34&gt;0,"2013 год","")</f>
        <v/>
      </c>
      <c r="U34" s="477"/>
      <c r="V34" s="477"/>
      <c r="W34" s="477"/>
      <c r="X34" s="477"/>
      <c r="Y34" s="477"/>
      <c r="Z34" s="477"/>
      <c r="AA34" s="477"/>
      <c r="AB34" s="477"/>
      <c r="AC34" s="477"/>
      <c r="AD34" s="477"/>
      <c r="AE34" s="477"/>
      <c r="AF34" s="477"/>
      <c r="AG34" s="477"/>
      <c r="AH34" s="477"/>
      <c r="AI34" s="431">
        <f>IF(OR('Расчет налога и взносов'!S18="ПФРс",'Расчет налога и взносов'!S18="ПФРн"),'Расчет налога и взносов'!V18,0)</f>
        <v>0</v>
      </c>
      <c r="AJ34" s="431"/>
      <c r="AK34" s="431"/>
      <c r="AL34" s="431"/>
      <c r="AM34" s="431"/>
      <c r="AN34" s="431"/>
      <c r="AO34" s="431"/>
      <c r="AP34" s="431"/>
      <c r="AQ34" s="431"/>
      <c r="AR34" s="431"/>
      <c r="AS34" s="431"/>
      <c r="AT34" s="431"/>
      <c r="AU34" s="431"/>
      <c r="AV34" s="431"/>
      <c r="AW34" s="431"/>
      <c r="AX34" s="431"/>
      <c r="AY34" s="431"/>
      <c r="AZ34" s="477"/>
      <c r="BA34" s="477"/>
      <c r="BB34" s="477"/>
      <c r="BC34" s="477"/>
      <c r="BD34" s="477"/>
      <c r="BE34" s="477"/>
      <c r="BF34" s="477"/>
      <c r="BG34" s="477"/>
      <c r="BH34" s="477"/>
      <c r="BI34" s="477"/>
      <c r="BJ34" s="477"/>
      <c r="BK34" s="477"/>
      <c r="BL34" s="477"/>
      <c r="BM34" s="477"/>
      <c r="BN34" s="477"/>
      <c r="BO34" s="477"/>
      <c r="BP34" s="477"/>
      <c r="BQ34" s="431">
        <f>IF('Расчет налога и взносов'!S18="ФФОМС",'Расчет налога и взносов'!V18,0)</f>
        <v>0</v>
      </c>
      <c r="BR34" s="431"/>
      <c r="BS34" s="431"/>
      <c r="BT34" s="431"/>
      <c r="BU34" s="431"/>
      <c r="BV34" s="431"/>
      <c r="BW34" s="431"/>
      <c r="BX34" s="431"/>
      <c r="BY34" s="431"/>
      <c r="BZ34" s="431"/>
      <c r="CA34" s="431"/>
      <c r="CB34" s="431"/>
      <c r="CC34" s="431"/>
      <c r="CD34" s="431"/>
      <c r="CE34" s="431"/>
      <c r="CF34" s="431"/>
      <c r="CG34" s="431"/>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77"/>
      <c r="EA34" s="477"/>
      <c r="EB34" s="477"/>
      <c r="EC34" s="477"/>
      <c r="ED34" s="477"/>
      <c r="EE34" s="477"/>
      <c r="EF34" s="477"/>
      <c r="EG34" s="477"/>
      <c r="EH34" s="431">
        <f t="shared" si="0"/>
        <v>0</v>
      </c>
      <c r="EI34" s="431"/>
      <c r="EJ34" s="431"/>
      <c r="EK34" s="431"/>
      <c r="EL34" s="431"/>
      <c r="EM34" s="431"/>
      <c r="EN34" s="431"/>
      <c r="EO34" s="431"/>
      <c r="EP34" s="431"/>
      <c r="EQ34" s="431"/>
      <c r="ER34" s="431"/>
      <c r="ES34" s="431"/>
      <c r="ET34" s="431"/>
      <c r="EU34" s="431"/>
      <c r="EV34" s="431"/>
      <c r="EW34" s="431"/>
      <c r="EX34" s="431"/>
    </row>
    <row r="35" spans="1:154" s="151" customFormat="1" ht="12" customHeight="1" x14ac:dyDescent="0.2">
      <c r="A35" s="478"/>
      <c r="B35" s="478"/>
      <c r="C35" s="478"/>
      <c r="D35" s="478"/>
      <c r="E35" s="478"/>
      <c r="F35" s="478"/>
      <c r="G35" s="478"/>
      <c r="H35" s="478"/>
      <c r="I35" s="478"/>
      <c r="J35" s="452" t="str">
        <f>IF(EH35&gt;0,'Расчет налога и взносов'!T19,"")</f>
        <v/>
      </c>
      <c r="K35" s="453"/>
      <c r="L35" s="453"/>
      <c r="M35" s="453"/>
      <c r="N35" s="453"/>
      <c r="O35" s="453"/>
      <c r="P35" s="453"/>
      <c r="Q35" s="453"/>
      <c r="R35" s="453"/>
      <c r="S35" s="276" t="str">
        <f>IF(EH35&gt;0,'Расчет налога и взносов'!U19,"")</f>
        <v/>
      </c>
      <c r="T35" s="477" t="str">
        <f t="shared" si="3"/>
        <v/>
      </c>
      <c r="U35" s="477"/>
      <c r="V35" s="477"/>
      <c r="W35" s="477"/>
      <c r="X35" s="477"/>
      <c r="Y35" s="477"/>
      <c r="Z35" s="477"/>
      <c r="AA35" s="477"/>
      <c r="AB35" s="477"/>
      <c r="AC35" s="477"/>
      <c r="AD35" s="477"/>
      <c r="AE35" s="477"/>
      <c r="AF35" s="477"/>
      <c r="AG35" s="477"/>
      <c r="AH35" s="477"/>
      <c r="AI35" s="431">
        <f>IF(OR('Расчет налога и взносов'!S19="ПФРс",'Расчет налога и взносов'!S19="ПФРн"),'Расчет налога и взносов'!V19,0)</f>
        <v>0</v>
      </c>
      <c r="AJ35" s="431"/>
      <c r="AK35" s="431"/>
      <c r="AL35" s="431"/>
      <c r="AM35" s="431"/>
      <c r="AN35" s="431"/>
      <c r="AO35" s="431"/>
      <c r="AP35" s="431"/>
      <c r="AQ35" s="431"/>
      <c r="AR35" s="431"/>
      <c r="AS35" s="431"/>
      <c r="AT35" s="431"/>
      <c r="AU35" s="431"/>
      <c r="AV35" s="431"/>
      <c r="AW35" s="431"/>
      <c r="AX35" s="431"/>
      <c r="AY35" s="431"/>
      <c r="AZ35" s="477"/>
      <c r="BA35" s="477"/>
      <c r="BB35" s="477"/>
      <c r="BC35" s="477"/>
      <c r="BD35" s="477"/>
      <c r="BE35" s="477"/>
      <c r="BF35" s="477"/>
      <c r="BG35" s="477"/>
      <c r="BH35" s="477"/>
      <c r="BI35" s="477"/>
      <c r="BJ35" s="477"/>
      <c r="BK35" s="477"/>
      <c r="BL35" s="477"/>
      <c r="BM35" s="477"/>
      <c r="BN35" s="477"/>
      <c r="BO35" s="477"/>
      <c r="BP35" s="477"/>
      <c r="BQ35" s="431">
        <f>IF('Расчет налога и взносов'!S19="ФФОМС",'Расчет налога и взносов'!V19,0)</f>
        <v>0</v>
      </c>
      <c r="BR35" s="431"/>
      <c r="BS35" s="431"/>
      <c r="BT35" s="431"/>
      <c r="BU35" s="431"/>
      <c r="BV35" s="431"/>
      <c r="BW35" s="431"/>
      <c r="BX35" s="431"/>
      <c r="BY35" s="431"/>
      <c r="BZ35" s="431"/>
      <c r="CA35" s="431"/>
      <c r="CB35" s="431"/>
      <c r="CC35" s="431"/>
      <c r="CD35" s="431"/>
      <c r="CE35" s="431"/>
      <c r="CF35" s="431"/>
      <c r="CG35" s="431"/>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7"/>
      <c r="DV35" s="477"/>
      <c r="DW35" s="477"/>
      <c r="DX35" s="477"/>
      <c r="DY35" s="477"/>
      <c r="DZ35" s="477"/>
      <c r="EA35" s="477"/>
      <c r="EB35" s="477"/>
      <c r="EC35" s="477"/>
      <c r="ED35" s="477"/>
      <c r="EE35" s="477"/>
      <c r="EF35" s="477"/>
      <c r="EG35" s="477"/>
      <c r="EH35" s="431">
        <f t="shared" si="0"/>
        <v>0</v>
      </c>
      <c r="EI35" s="431"/>
      <c r="EJ35" s="431"/>
      <c r="EK35" s="431"/>
      <c r="EL35" s="431"/>
      <c r="EM35" s="431"/>
      <c r="EN35" s="431"/>
      <c r="EO35" s="431"/>
      <c r="EP35" s="431"/>
      <c r="EQ35" s="431"/>
      <c r="ER35" s="431"/>
      <c r="ES35" s="431"/>
      <c r="ET35" s="431"/>
      <c r="EU35" s="431"/>
      <c r="EV35" s="431"/>
      <c r="EW35" s="431"/>
      <c r="EX35" s="431"/>
    </row>
    <row r="36" spans="1:154" s="151" customFormat="1" ht="12" customHeight="1" x14ac:dyDescent="0.2">
      <c r="A36" s="478"/>
      <c r="B36" s="478"/>
      <c r="C36" s="478"/>
      <c r="D36" s="478"/>
      <c r="E36" s="478"/>
      <c r="F36" s="478"/>
      <c r="G36" s="478"/>
      <c r="H36" s="478"/>
      <c r="I36" s="478"/>
      <c r="J36" s="452" t="str">
        <f>IF(EH36&gt;0,'Расчет налога и взносов'!T20,"")</f>
        <v/>
      </c>
      <c r="K36" s="453"/>
      <c r="L36" s="453"/>
      <c r="M36" s="453"/>
      <c r="N36" s="453"/>
      <c r="O36" s="453"/>
      <c r="P36" s="453"/>
      <c r="Q36" s="453"/>
      <c r="R36" s="453"/>
      <c r="S36" s="276" t="str">
        <f>IF(EH36&gt;0,'Расчет налога и взносов'!U20,"")</f>
        <v/>
      </c>
      <c r="T36" s="477" t="str">
        <f t="shared" si="3"/>
        <v/>
      </c>
      <c r="U36" s="477"/>
      <c r="V36" s="477"/>
      <c r="W36" s="477"/>
      <c r="X36" s="477"/>
      <c r="Y36" s="477"/>
      <c r="Z36" s="477"/>
      <c r="AA36" s="477"/>
      <c r="AB36" s="477"/>
      <c r="AC36" s="477"/>
      <c r="AD36" s="477"/>
      <c r="AE36" s="477"/>
      <c r="AF36" s="477"/>
      <c r="AG36" s="477"/>
      <c r="AH36" s="477"/>
      <c r="AI36" s="431">
        <f>IF(OR('Расчет налога и взносов'!S20="ПФРс",'Расчет налога и взносов'!S20="ПФРн"),'Расчет налога и взносов'!V20,0)</f>
        <v>0</v>
      </c>
      <c r="AJ36" s="431"/>
      <c r="AK36" s="431"/>
      <c r="AL36" s="431"/>
      <c r="AM36" s="431"/>
      <c r="AN36" s="431"/>
      <c r="AO36" s="431"/>
      <c r="AP36" s="431"/>
      <c r="AQ36" s="431"/>
      <c r="AR36" s="431"/>
      <c r="AS36" s="431"/>
      <c r="AT36" s="431"/>
      <c r="AU36" s="431"/>
      <c r="AV36" s="431"/>
      <c r="AW36" s="431"/>
      <c r="AX36" s="431"/>
      <c r="AY36" s="431"/>
      <c r="AZ36" s="477"/>
      <c r="BA36" s="477"/>
      <c r="BB36" s="477"/>
      <c r="BC36" s="477"/>
      <c r="BD36" s="477"/>
      <c r="BE36" s="477"/>
      <c r="BF36" s="477"/>
      <c r="BG36" s="477"/>
      <c r="BH36" s="477"/>
      <c r="BI36" s="477"/>
      <c r="BJ36" s="477"/>
      <c r="BK36" s="477"/>
      <c r="BL36" s="477"/>
      <c r="BM36" s="477"/>
      <c r="BN36" s="477"/>
      <c r="BO36" s="477"/>
      <c r="BP36" s="477"/>
      <c r="BQ36" s="431">
        <f>IF('Расчет налога и взносов'!S20="ФФОМС",'Расчет налога и взносов'!V20,0)</f>
        <v>0</v>
      </c>
      <c r="BR36" s="431"/>
      <c r="BS36" s="431"/>
      <c r="BT36" s="431"/>
      <c r="BU36" s="431"/>
      <c r="BV36" s="431"/>
      <c r="BW36" s="431"/>
      <c r="BX36" s="431"/>
      <c r="BY36" s="431"/>
      <c r="BZ36" s="431"/>
      <c r="CA36" s="431"/>
      <c r="CB36" s="431"/>
      <c r="CC36" s="431"/>
      <c r="CD36" s="431"/>
      <c r="CE36" s="431"/>
      <c r="CF36" s="431"/>
      <c r="CG36" s="431"/>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477"/>
      <c r="ED36" s="477"/>
      <c r="EE36" s="477"/>
      <c r="EF36" s="477"/>
      <c r="EG36" s="477"/>
      <c r="EH36" s="431">
        <f t="shared" si="0"/>
        <v>0</v>
      </c>
      <c r="EI36" s="431"/>
      <c r="EJ36" s="431"/>
      <c r="EK36" s="431"/>
      <c r="EL36" s="431"/>
      <c r="EM36" s="431"/>
      <c r="EN36" s="431"/>
      <c r="EO36" s="431"/>
      <c r="EP36" s="431"/>
      <c r="EQ36" s="431"/>
      <c r="ER36" s="431"/>
      <c r="ES36" s="431"/>
      <c r="ET36" s="431"/>
      <c r="EU36" s="431"/>
      <c r="EV36" s="431"/>
      <c r="EW36" s="431"/>
      <c r="EX36" s="431"/>
    </row>
    <row r="37" spans="1:154" s="151" customFormat="1" ht="12" customHeight="1" x14ac:dyDescent="0.2">
      <c r="A37" s="478"/>
      <c r="B37" s="478"/>
      <c r="C37" s="478"/>
      <c r="D37" s="478"/>
      <c r="E37" s="478"/>
      <c r="F37" s="478"/>
      <c r="G37" s="478"/>
      <c r="H37" s="478"/>
      <c r="I37" s="478"/>
      <c r="J37" s="452" t="str">
        <f>IF(EH37&gt;0,'Расчет налога и взносов'!T21,"")</f>
        <v/>
      </c>
      <c r="K37" s="453"/>
      <c r="L37" s="453"/>
      <c r="M37" s="453"/>
      <c r="N37" s="453"/>
      <c r="O37" s="453"/>
      <c r="P37" s="453"/>
      <c r="Q37" s="453"/>
      <c r="R37" s="453"/>
      <c r="S37" s="276" t="str">
        <f>IF(EH37&gt;0,'Расчет налога и взносов'!U21,"")</f>
        <v/>
      </c>
      <c r="T37" s="477" t="str">
        <f t="shared" si="3"/>
        <v/>
      </c>
      <c r="U37" s="477"/>
      <c r="V37" s="477"/>
      <c r="W37" s="477"/>
      <c r="X37" s="477"/>
      <c r="Y37" s="477"/>
      <c r="Z37" s="477"/>
      <c r="AA37" s="477"/>
      <c r="AB37" s="477"/>
      <c r="AC37" s="477"/>
      <c r="AD37" s="477"/>
      <c r="AE37" s="477"/>
      <c r="AF37" s="477"/>
      <c r="AG37" s="477"/>
      <c r="AH37" s="477"/>
      <c r="AI37" s="431">
        <f>IF(OR('Расчет налога и взносов'!S21="ПФРс",'Расчет налога и взносов'!S21="ПФРн"),'Расчет налога и взносов'!V21,0)</f>
        <v>0</v>
      </c>
      <c r="AJ37" s="431"/>
      <c r="AK37" s="431"/>
      <c r="AL37" s="431"/>
      <c r="AM37" s="431"/>
      <c r="AN37" s="431"/>
      <c r="AO37" s="431"/>
      <c r="AP37" s="431"/>
      <c r="AQ37" s="431"/>
      <c r="AR37" s="431"/>
      <c r="AS37" s="431"/>
      <c r="AT37" s="431"/>
      <c r="AU37" s="431"/>
      <c r="AV37" s="431"/>
      <c r="AW37" s="431"/>
      <c r="AX37" s="431"/>
      <c r="AY37" s="431"/>
      <c r="AZ37" s="477"/>
      <c r="BA37" s="477"/>
      <c r="BB37" s="477"/>
      <c r="BC37" s="477"/>
      <c r="BD37" s="477"/>
      <c r="BE37" s="477"/>
      <c r="BF37" s="477"/>
      <c r="BG37" s="477"/>
      <c r="BH37" s="477"/>
      <c r="BI37" s="477"/>
      <c r="BJ37" s="477"/>
      <c r="BK37" s="477"/>
      <c r="BL37" s="477"/>
      <c r="BM37" s="477"/>
      <c r="BN37" s="477"/>
      <c r="BO37" s="477"/>
      <c r="BP37" s="477"/>
      <c r="BQ37" s="431">
        <f>IF('Расчет налога и взносов'!S21="ФФОМС",'Расчет налога и взносов'!V21,0)</f>
        <v>0</v>
      </c>
      <c r="BR37" s="431"/>
      <c r="BS37" s="431"/>
      <c r="BT37" s="431"/>
      <c r="BU37" s="431"/>
      <c r="BV37" s="431"/>
      <c r="BW37" s="431"/>
      <c r="BX37" s="431"/>
      <c r="BY37" s="431"/>
      <c r="BZ37" s="431"/>
      <c r="CA37" s="431"/>
      <c r="CB37" s="431"/>
      <c r="CC37" s="431"/>
      <c r="CD37" s="431"/>
      <c r="CE37" s="431"/>
      <c r="CF37" s="431"/>
      <c r="CG37" s="431"/>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477"/>
      <c r="ED37" s="477"/>
      <c r="EE37" s="477"/>
      <c r="EF37" s="477"/>
      <c r="EG37" s="477"/>
      <c r="EH37" s="431">
        <f t="shared" si="0"/>
        <v>0</v>
      </c>
      <c r="EI37" s="431"/>
      <c r="EJ37" s="431"/>
      <c r="EK37" s="431"/>
      <c r="EL37" s="431"/>
      <c r="EM37" s="431"/>
      <c r="EN37" s="431"/>
      <c r="EO37" s="431"/>
      <c r="EP37" s="431"/>
      <c r="EQ37" s="431"/>
      <c r="ER37" s="431"/>
      <c r="ES37" s="431"/>
      <c r="ET37" s="431"/>
      <c r="EU37" s="431"/>
      <c r="EV37" s="431"/>
      <c r="EW37" s="431"/>
      <c r="EX37" s="431"/>
    </row>
    <row r="38" spans="1:154" s="151" customFormat="1" ht="12" customHeight="1" x14ac:dyDescent="0.2">
      <c r="A38" s="478"/>
      <c r="B38" s="478"/>
      <c r="C38" s="478"/>
      <c r="D38" s="478"/>
      <c r="E38" s="478"/>
      <c r="F38" s="478"/>
      <c r="G38" s="478"/>
      <c r="H38" s="478"/>
      <c r="I38" s="478"/>
      <c r="J38" s="452" t="str">
        <f>IF(EH38&gt;0,'Расчет налога и взносов'!T23,"")</f>
        <v/>
      </c>
      <c r="K38" s="453"/>
      <c r="L38" s="453"/>
      <c r="M38" s="453"/>
      <c r="N38" s="453"/>
      <c r="O38" s="453"/>
      <c r="P38" s="453"/>
      <c r="Q38" s="453"/>
      <c r="R38" s="453"/>
      <c r="S38" s="276" t="str">
        <f>IF(EH38&gt;0,'Расчет налога и взносов'!U23,"")</f>
        <v/>
      </c>
      <c r="T38" s="477" t="str">
        <f t="shared" si="3"/>
        <v/>
      </c>
      <c r="U38" s="477"/>
      <c r="V38" s="477"/>
      <c r="W38" s="477"/>
      <c r="X38" s="477"/>
      <c r="Y38" s="477"/>
      <c r="Z38" s="477"/>
      <c r="AA38" s="477"/>
      <c r="AB38" s="477"/>
      <c r="AC38" s="477"/>
      <c r="AD38" s="477"/>
      <c r="AE38" s="477"/>
      <c r="AF38" s="477"/>
      <c r="AG38" s="477"/>
      <c r="AH38" s="477"/>
      <c r="AI38" s="431">
        <f>IF(OR('Расчет налога и взносов'!S23="ПФРс",'Расчет налога и взносов'!S23="ПФРн"),'Расчет налога и взносов'!V23,0)</f>
        <v>0</v>
      </c>
      <c r="AJ38" s="431"/>
      <c r="AK38" s="431"/>
      <c r="AL38" s="431"/>
      <c r="AM38" s="431"/>
      <c r="AN38" s="431"/>
      <c r="AO38" s="431"/>
      <c r="AP38" s="431"/>
      <c r="AQ38" s="431"/>
      <c r="AR38" s="431"/>
      <c r="AS38" s="431"/>
      <c r="AT38" s="431"/>
      <c r="AU38" s="431"/>
      <c r="AV38" s="431"/>
      <c r="AW38" s="431"/>
      <c r="AX38" s="431"/>
      <c r="AY38" s="431"/>
      <c r="AZ38" s="477"/>
      <c r="BA38" s="477"/>
      <c r="BB38" s="477"/>
      <c r="BC38" s="477"/>
      <c r="BD38" s="477"/>
      <c r="BE38" s="477"/>
      <c r="BF38" s="477"/>
      <c r="BG38" s="477"/>
      <c r="BH38" s="477"/>
      <c r="BI38" s="477"/>
      <c r="BJ38" s="477"/>
      <c r="BK38" s="477"/>
      <c r="BL38" s="477"/>
      <c r="BM38" s="477"/>
      <c r="BN38" s="477"/>
      <c r="BO38" s="477"/>
      <c r="BP38" s="477"/>
      <c r="BQ38" s="431">
        <f>IF('Расчет налога и взносов'!S23="ФФОМС",'Расчет налога и взносов'!V23,0)</f>
        <v>0</v>
      </c>
      <c r="BR38" s="431"/>
      <c r="BS38" s="431"/>
      <c r="BT38" s="431"/>
      <c r="BU38" s="431"/>
      <c r="BV38" s="431"/>
      <c r="BW38" s="431"/>
      <c r="BX38" s="431"/>
      <c r="BY38" s="431"/>
      <c r="BZ38" s="431"/>
      <c r="CA38" s="431"/>
      <c r="CB38" s="431"/>
      <c r="CC38" s="431"/>
      <c r="CD38" s="431"/>
      <c r="CE38" s="431"/>
      <c r="CF38" s="431"/>
      <c r="CG38" s="431"/>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31">
        <f t="shared" si="0"/>
        <v>0</v>
      </c>
      <c r="EI38" s="431"/>
      <c r="EJ38" s="431"/>
      <c r="EK38" s="431"/>
      <c r="EL38" s="431"/>
      <c r="EM38" s="431"/>
      <c r="EN38" s="431"/>
      <c r="EO38" s="431"/>
      <c r="EP38" s="431"/>
      <c r="EQ38" s="431"/>
      <c r="ER38" s="431"/>
      <c r="ES38" s="431"/>
      <c r="ET38" s="431"/>
      <c r="EU38" s="431"/>
      <c r="EV38" s="431"/>
      <c r="EW38" s="431"/>
      <c r="EX38" s="431"/>
    </row>
    <row r="39" spans="1:154" s="151" customFormat="1" ht="12" customHeight="1" x14ac:dyDescent="0.2">
      <c r="A39" s="478"/>
      <c r="B39" s="478"/>
      <c r="C39" s="478"/>
      <c r="D39" s="478"/>
      <c r="E39" s="478"/>
      <c r="F39" s="478"/>
      <c r="G39" s="478"/>
      <c r="H39" s="478"/>
      <c r="I39" s="478"/>
      <c r="J39" s="452" t="str">
        <f>IF(EH39&gt;0,'Расчет налога и взносов'!T24,"")</f>
        <v/>
      </c>
      <c r="K39" s="453"/>
      <c r="L39" s="453"/>
      <c r="M39" s="453"/>
      <c r="N39" s="453"/>
      <c r="O39" s="453"/>
      <c r="P39" s="453"/>
      <c r="Q39" s="453"/>
      <c r="R39" s="453"/>
      <c r="S39" s="276" t="str">
        <f>IF(EH39&gt;0,'Расчет налога и взносов'!U24,"")</f>
        <v/>
      </c>
      <c r="T39" s="477" t="str">
        <f t="shared" si="3"/>
        <v/>
      </c>
      <c r="U39" s="477"/>
      <c r="V39" s="477"/>
      <c r="W39" s="477"/>
      <c r="X39" s="477"/>
      <c r="Y39" s="477"/>
      <c r="Z39" s="477"/>
      <c r="AA39" s="477"/>
      <c r="AB39" s="477"/>
      <c r="AC39" s="477"/>
      <c r="AD39" s="477"/>
      <c r="AE39" s="477"/>
      <c r="AF39" s="477"/>
      <c r="AG39" s="477"/>
      <c r="AH39" s="477"/>
      <c r="AI39" s="431">
        <f>IF(OR('Расчет налога и взносов'!S24="ПФРс",'Расчет налога и взносов'!S24="ПФРн"),'Расчет налога и взносов'!V24,0)</f>
        <v>0</v>
      </c>
      <c r="AJ39" s="431"/>
      <c r="AK39" s="431"/>
      <c r="AL39" s="431"/>
      <c r="AM39" s="431"/>
      <c r="AN39" s="431"/>
      <c r="AO39" s="431"/>
      <c r="AP39" s="431"/>
      <c r="AQ39" s="431"/>
      <c r="AR39" s="431"/>
      <c r="AS39" s="431"/>
      <c r="AT39" s="431"/>
      <c r="AU39" s="431"/>
      <c r="AV39" s="431"/>
      <c r="AW39" s="431"/>
      <c r="AX39" s="431"/>
      <c r="AY39" s="431"/>
      <c r="AZ39" s="477"/>
      <c r="BA39" s="477"/>
      <c r="BB39" s="477"/>
      <c r="BC39" s="477"/>
      <c r="BD39" s="477"/>
      <c r="BE39" s="477"/>
      <c r="BF39" s="477"/>
      <c r="BG39" s="477"/>
      <c r="BH39" s="477"/>
      <c r="BI39" s="477"/>
      <c r="BJ39" s="477"/>
      <c r="BK39" s="477"/>
      <c r="BL39" s="477"/>
      <c r="BM39" s="477"/>
      <c r="BN39" s="477"/>
      <c r="BO39" s="477"/>
      <c r="BP39" s="477"/>
      <c r="BQ39" s="431">
        <f>IF('Расчет налога и взносов'!S24="ФФОМС",'Расчет налога и взносов'!V24,0)</f>
        <v>0</v>
      </c>
      <c r="BR39" s="431"/>
      <c r="BS39" s="431"/>
      <c r="BT39" s="431"/>
      <c r="BU39" s="431"/>
      <c r="BV39" s="431"/>
      <c r="BW39" s="431"/>
      <c r="BX39" s="431"/>
      <c r="BY39" s="431"/>
      <c r="BZ39" s="431"/>
      <c r="CA39" s="431"/>
      <c r="CB39" s="431"/>
      <c r="CC39" s="431"/>
      <c r="CD39" s="431"/>
      <c r="CE39" s="431"/>
      <c r="CF39" s="431"/>
      <c r="CG39" s="431"/>
      <c r="CH39" s="477"/>
      <c r="CI39" s="477"/>
      <c r="CJ39" s="477"/>
      <c r="CK39" s="477"/>
      <c r="CL39" s="477"/>
      <c r="CM39" s="477"/>
      <c r="CN39" s="477"/>
      <c r="CO39" s="477"/>
      <c r="CP39" s="477"/>
      <c r="CQ39" s="477"/>
      <c r="CR39" s="477"/>
      <c r="CS39" s="477"/>
      <c r="CT39" s="477"/>
      <c r="CU39" s="477"/>
      <c r="CV39" s="477"/>
      <c r="CW39" s="477"/>
      <c r="CX39" s="477"/>
      <c r="CY39" s="477"/>
      <c r="CZ39" s="477"/>
      <c r="DA39" s="477"/>
      <c r="DB39" s="477"/>
      <c r="DC39" s="477"/>
      <c r="DD39" s="477"/>
      <c r="DE39" s="477"/>
      <c r="DF39" s="477"/>
      <c r="DG39" s="477"/>
      <c r="DH39" s="477"/>
      <c r="DI39" s="477"/>
      <c r="DJ39" s="477"/>
      <c r="DK39" s="477"/>
      <c r="DL39" s="477"/>
      <c r="DM39" s="477"/>
      <c r="DN39" s="477"/>
      <c r="DO39" s="477"/>
      <c r="DP39" s="477"/>
      <c r="DQ39" s="477"/>
      <c r="DR39" s="477"/>
      <c r="DS39" s="477"/>
      <c r="DT39" s="477"/>
      <c r="DU39" s="477"/>
      <c r="DV39" s="477"/>
      <c r="DW39" s="477"/>
      <c r="DX39" s="477"/>
      <c r="DY39" s="477"/>
      <c r="DZ39" s="477"/>
      <c r="EA39" s="477"/>
      <c r="EB39" s="477"/>
      <c r="EC39" s="477"/>
      <c r="ED39" s="477"/>
      <c r="EE39" s="477"/>
      <c r="EF39" s="477"/>
      <c r="EG39" s="477"/>
      <c r="EH39" s="431">
        <f t="shared" si="0"/>
        <v>0</v>
      </c>
      <c r="EI39" s="431"/>
      <c r="EJ39" s="431"/>
      <c r="EK39" s="431"/>
      <c r="EL39" s="431"/>
      <c r="EM39" s="431"/>
      <c r="EN39" s="431"/>
      <c r="EO39" s="431"/>
      <c r="EP39" s="431"/>
      <c r="EQ39" s="431"/>
      <c r="ER39" s="431"/>
      <c r="ES39" s="431"/>
      <c r="ET39" s="431"/>
      <c r="EU39" s="431"/>
      <c r="EV39" s="431"/>
      <c r="EW39" s="431"/>
      <c r="EX39" s="431"/>
    </row>
    <row r="40" spans="1:154" s="151" customFormat="1" ht="12" customHeight="1" x14ac:dyDescent="0.2">
      <c r="A40" s="478"/>
      <c r="B40" s="478"/>
      <c r="C40" s="478"/>
      <c r="D40" s="478"/>
      <c r="E40" s="478"/>
      <c r="F40" s="478"/>
      <c r="G40" s="478"/>
      <c r="H40" s="478"/>
      <c r="I40" s="478"/>
      <c r="J40" s="452" t="str">
        <f>IF(EH40&gt;0,'Расчет налога и взносов'!T25,"")</f>
        <v/>
      </c>
      <c r="K40" s="453"/>
      <c r="L40" s="453"/>
      <c r="M40" s="453"/>
      <c r="N40" s="453"/>
      <c r="O40" s="453"/>
      <c r="P40" s="453"/>
      <c r="Q40" s="453"/>
      <c r="R40" s="453"/>
      <c r="S40" s="276" t="str">
        <f>IF(EH40&gt;0,'Расчет налога и взносов'!U25,"")</f>
        <v/>
      </c>
      <c r="T40" s="477" t="str">
        <f t="shared" si="3"/>
        <v/>
      </c>
      <c r="U40" s="477"/>
      <c r="V40" s="477"/>
      <c r="W40" s="477"/>
      <c r="X40" s="477"/>
      <c r="Y40" s="477"/>
      <c r="Z40" s="477"/>
      <c r="AA40" s="477"/>
      <c r="AB40" s="477"/>
      <c r="AC40" s="477"/>
      <c r="AD40" s="477"/>
      <c r="AE40" s="477"/>
      <c r="AF40" s="477"/>
      <c r="AG40" s="477"/>
      <c r="AH40" s="477"/>
      <c r="AI40" s="431">
        <f>IF(OR('Расчет налога и взносов'!S25="ПФРс",'Расчет налога и взносов'!S25="ПФРн"),'Расчет налога и взносов'!V25,0)</f>
        <v>0</v>
      </c>
      <c r="AJ40" s="431"/>
      <c r="AK40" s="431"/>
      <c r="AL40" s="431"/>
      <c r="AM40" s="431"/>
      <c r="AN40" s="431"/>
      <c r="AO40" s="431"/>
      <c r="AP40" s="431"/>
      <c r="AQ40" s="431"/>
      <c r="AR40" s="431"/>
      <c r="AS40" s="431"/>
      <c r="AT40" s="431"/>
      <c r="AU40" s="431"/>
      <c r="AV40" s="431"/>
      <c r="AW40" s="431"/>
      <c r="AX40" s="431"/>
      <c r="AY40" s="431"/>
      <c r="AZ40" s="477"/>
      <c r="BA40" s="477"/>
      <c r="BB40" s="477"/>
      <c r="BC40" s="477"/>
      <c r="BD40" s="477"/>
      <c r="BE40" s="477"/>
      <c r="BF40" s="477"/>
      <c r="BG40" s="477"/>
      <c r="BH40" s="477"/>
      <c r="BI40" s="477"/>
      <c r="BJ40" s="477"/>
      <c r="BK40" s="477"/>
      <c r="BL40" s="477"/>
      <c r="BM40" s="477"/>
      <c r="BN40" s="477"/>
      <c r="BO40" s="477"/>
      <c r="BP40" s="477"/>
      <c r="BQ40" s="431">
        <f>IF('Расчет налога и взносов'!S25="ФФОМС",'Расчет налога и взносов'!V25,0)</f>
        <v>0</v>
      </c>
      <c r="BR40" s="431"/>
      <c r="BS40" s="431"/>
      <c r="BT40" s="431"/>
      <c r="BU40" s="431"/>
      <c r="BV40" s="431"/>
      <c r="BW40" s="431"/>
      <c r="BX40" s="431"/>
      <c r="BY40" s="431"/>
      <c r="BZ40" s="431"/>
      <c r="CA40" s="431"/>
      <c r="CB40" s="431"/>
      <c r="CC40" s="431"/>
      <c r="CD40" s="431"/>
      <c r="CE40" s="431"/>
      <c r="CF40" s="431"/>
      <c r="CG40" s="431"/>
      <c r="CH40" s="477"/>
      <c r="CI40" s="477"/>
      <c r="CJ40" s="477"/>
      <c r="CK40" s="477"/>
      <c r="CL40" s="477"/>
      <c r="CM40" s="477"/>
      <c r="CN40" s="477"/>
      <c r="CO40" s="477"/>
      <c r="CP40" s="477"/>
      <c r="CQ40" s="477"/>
      <c r="CR40" s="477"/>
      <c r="CS40" s="477"/>
      <c r="CT40" s="477"/>
      <c r="CU40" s="477"/>
      <c r="CV40" s="477"/>
      <c r="CW40" s="477"/>
      <c r="CX40" s="477"/>
      <c r="CY40" s="477"/>
      <c r="CZ40" s="477"/>
      <c r="DA40" s="477"/>
      <c r="DB40" s="477"/>
      <c r="DC40" s="477"/>
      <c r="DD40" s="477"/>
      <c r="DE40" s="477"/>
      <c r="DF40" s="477"/>
      <c r="DG40" s="477"/>
      <c r="DH40" s="477"/>
      <c r="DI40" s="477"/>
      <c r="DJ40" s="477"/>
      <c r="DK40" s="477"/>
      <c r="DL40" s="477"/>
      <c r="DM40" s="477"/>
      <c r="DN40" s="477"/>
      <c r="DO40" s="477"/>
      <c r="DP40" s="477"/>
      <c r="DQ40" s="477"/>
      <c r="DR40" s="477"/>
      <c r="DS40" s="477"/>
      <c r="DT40" s="477"/>
      <c r="DU40" s="477"/>
      <c r="DV40" s="477"/>
      <c r="DW40" s="477"/>
      <c r="DX40" s="477"/>
      <c r="DY40" s="477"/>
      <c r="DZ40" s="477"/>
      <c r="EA40" s="477"/>
      <c r="EB40" s="477"/>
      <c r="EC40" s="477"/>
      <c r="ED40" s="477"/>
      <c r="EE40" s="477"/>
      <c r="EF40" s="477"/>
      <c r="EG40" s="477"/>
      <c r="EH40" s="431">
        <f t="shared" si="0"/>
        <v>0</v>
      </c>
      <c r="EI40" s="431"/>
      <c r="EJ40" s="431"/>
      <c r="EK40" s="431"/>
      <c r="EL40" s="431"/>
      <c r="EM40" s="431"/>
      <c r="EN40" s="431"/>
      <c r="EO40" s="431"/>
      <c r="EP40" s="431"/>
      <c r="EQ40" s="431"/>
      <c r="ER40" s="431"/>
      <c r="ES40" s="431"/>
      <c r="ET40" s="431"/>
      <c r="EU40" s="431"/>
      <c r="EV40" s="431"/>
      <c r="EW40" s="431"/>
      <c r="EX40" s="431"/>
    </row>
    <row r="41" spans="1:154" s="151" customFormat="1" ht="12" customHeight="1" x14ac:dyDescent="0.2">
      <c r="A41" s="478"/>
      <c r="B41" s="478"/>
      <c r="C41" s="478"/>
      <c r="D41" s="478"/>
      <c r="E41" s="478"/>
      <c r="F41" s="478"/>
      <c r="G41" s="478"/>
      <c r="H41" s="478"/>
      <c r="I41" s="478"/>
      <c r="J41" s="452" t="str">
        <f>IF(EH41&gt;0,'Расчет налога и взносов'!T26,"")</f>
        <v/>
      </c>
      <c r="K41" s="453"/>
      <c r="L41" s="453"/>
      <c r="M41" s="453"/>
      <c r="N41" s="453"/>
      <c r="O41" s="453"/>
      <c r="P41" s="453"/>
      <c r="Q41" s="453"/>
      <c r="R41" s="453"/>
      <c r="S41" s="276" t="str">
        <f>IF(EH41&gt;0,'Расчет налога и взносов'!U26,"")</f>
        <v/>
      </c>
      <c r="T41" s="477" t="str">
        <f t="shared" si="3"/>
        <v/>
      </c>
      <c r="U41" s="477"/>
      <c r="V41" s="477"/>
      <c r="W41" s="477"/>
      <c r="X41" s="477"/>
      <c r="Y41" s="477"/>
      <c r="Z41" s="477"/>
      <c r="AA41" s="477"/>
      <c r="AB41" s="477"/>
      <c r="AC41" s="477"/>
      <c r="AD41" s="477"/>
      <c r="AE41" s="477"/>
      <c r="AF41" s="477"/>
      <c r="AG41" s="477"/>
      <c r="AH41" s="477"/>
      <c r="AI41" s="431">
        <f>IF(OR('Расчет налога и взносов'!S26="ПФРс",'Расчет налога и взносов'!S26="ПФРн"),'Расчет налога и взносов'!V26,0)</f>
        <v>0</v>
      </c>
      <c r="AJ41" s="431"/>
      <c r="AK41" s="431"/>
      <c r="AL41" s="431"/>
      <c r="AM41" s="431"/>
      <c r="AN41" s="431"/>
      <c r="AO41" s="431"/>
      <c r="AP41" s="431"/>
      <c r="AQ41" s="431"/>
      <c r="AR41" s="431"/>
      <c r="AS41" s="431"/>
      <c r="AT41" s="431"/>
      <c r="AU41" s="431"/>
      <c r="AV41" s="431"/>
      <c r="AW41" s="431"/>
      <c r="AX41" s="431"/>
      <c r="AY41" s="431"/>
      <c r="AZ41" s="477"/>
      <c r="BA41" s="477"/>
      <c r="BB41" s="477"/>
      <c r="BC41" s="477"/>
      <c r="BD41" s="477"/>
      <c r="BE41" s="477"/>
      <c r="BF41" s="477"/>
      <c r="BG41" s="477"/>
      <c r="BH41" s="477"/>
      <c r="BI41" s="477"/>
      <c r="BJ41" s="477"/>
      <c r="BK41" s="477"/>
      <c r="BL41" s="477"/>
      <c r="BM41" s="477"/>
      <c r="BN41" s="477"/>
      <c r="BO41" s="477"/>
      <c r="BP41" s="477"/>
      <c r="BQ41" s="431">
        <f>IF('Расчет налога и взносов'!S26="ФФОМС",'Расчет налога и взносов'!V26,0)</f>
        <v>0</v>
      </c>
      <c r="BR41" s="431"/>
      <c r="BS41" s="431"/>
      <c r="BT41" s="431"/>
      <c r="BU41" s="431"/>
      <c r="BV41" s="431"/>
      <c r="BW41" s="431"/>
      <c r="BX41" s="431"/>
      <c r="BY41" s="431"/>
      <c r="BZ41" s="431"/>
      <c r="CA41" s="431"/>
      <c r="CB41" s="431"/>
      <c r="CC41" s="431"/>
      <c r="CD41" s="431"/>
      <c r="CE41" s="431"/>
      <c r="CF41" s="431"/>
      <c r="CG41" s="431"/>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477"/>
      <c r="ED41" s="477"/>
      <c r="EE41" s="477"/>
      <c r="EF41" s="477"/>
      <c r="EG41" s="477"/>
      <c r="EH41" s="431">
        <f t="shared" si="0"/>
        <v>0</v>
      </c>
      <c r="EI41" s="431"/>
      <c r="EJ41" s="431"/>
      <c r="EK41" s="431"/>
      <c r="EL41" s="431"/>
      <c r="EM41" s="431"/>
      <c r="EN41" s="431"/>
      <c r="EO41" s="431"/>
      <c r="EP41" s="431"/>
      <c r="EQ41" s="431"/>
      <c r="ER41" s="431"/>
      <c r="ES41" s="431"/>
      <c r="ET41" s="431"/>
      <c r="EU41" s="431"/>
      <c r="EV41" s="431"/>
      <c r="EW41" s="431"/>
      <c r="EX41" s="431"/>
    </row>
    <row r="42" spans="1:154" s="151" customFormat="1" ht="12.75" x14ac:dyDescent="0.2">
      <c r="A42" s="279"/>
      <c r="B42" s="484" t="s">
        <v>26</v>
      </c>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31">
        <f>SUM(AI34:AY41)</f>
        <v>0</v>
      </c>
      <c r="AJ42" s="431"/>
      <c r="AK42" s="431"/>
      <c r="AL42" s="431"/>
      <c r="AM42" s="431"/>
      <c r="AN42" s="431"/>
      <c r="AO42" s="431"/>
      <c r="AP42" s="431"/>
      <c r="AQ42" s="431"/>
      <c r="AR42" s="431"/>
      <c r="AS42" s="431"/>
      <c r="AT42" s="431"/>
      <c r="AU42" s="431"/>
      <c r="AV42" s="431"/>
      <c r="AW42" s="431"/>
      <c r="AX42" s="431"/>
      <c r="AY42" s="431"/>
      <c r="AZ42" s="477"/>
      <c r="BA42" s="477"/>
      <c r="BB42" s="477"/>
      <c r="BC42" s="477"/>
      <c r="BD42" s="477"/>
      <c r="BE42" s="477"/>
      <c r="BF42" s="477"/>
      <c r="BG42" s="477"/>
      <c r="BH42" s="477"/>
      <c r="BI42" s="477"/>
      <c r="BJ42" s="477"/>
      <c r="BK42" s="477"/>
      <c r="BL42" s="477"/>
      <c r="BM42" s="477"/>
      <c r="BN42" s="477"/>
      <c r="BO42" s="477"/>
      <c r="BP42" s="477"/>
      <c r="BQ42" s="431">
        <f>SUM(BQ34:CG41)</f>
        <v>0</v>
      </c>
      <c r="BR42" s="431"/>
      <c r="BS42" s="431"/>
      <c r="BT42" s="431"/>
      <c r="BU42" s="431"/>
      <c r="BV42" s="431"/>
      <c r="BW42" s="431"/>
      <c r="BX42" s="431"/>
      <c r="BY42" s="431"/>
      <c r="BZ42" s="431"/>
      <c r="CA42" s="431"/>
      <c r="CB42" s="431"/>
      <c r="CC42" s="431"/>
      <c r="CD42" s="431"/>
      <c r="CE42" s="431"/>
      <c r="CF42" s="431"/>
      <c r="CG42" s="431"/>
      <c r="CH42" s="477"/>
      <c r="CI42" s="477"/>
      <c r="CJ42" s="477"/>
      <c r="CK42" s="477"/>
      <c r="CL42" s="477"/>
      <c r="CM42" s="477"/>
      <c r="CN42" s="477"/>
      <c r="CO42" s="477"/>
      <c r="CP42" s="477"/>
      <c r="CQ42" s="477"/>
      <c r="CR42" s="477"/>
      <c r="CS42" s="477"/>
      <c r="CT42" s="477"/>
      <c r="CU42" s="477"/>
      <c r="CV42" s="477"/>
      <c r="CW42" s="477"/>
      <c r="CX42" s="477"/>
      <c r="CY42" s="477"/>
      <c r="CZ42" s="477"/>
      <c r="DA42" s="477"/>
      <c r="DB42" s="477"/>
      <c r="DC42" s="477"/>
      <c r="DD42" s="477"/>
      <c r="DE42" s="477"/>
      <c r="DF42" s="477"/>
      <c r="DG42" s="477"/>
      <c r="DH42" s="477"/>
      <c r="DI42" s="477"/>
      <c r="DJ42" s="477"/>
      <c r="DK42" s="477"/>
      <c r="DL42" s="477"/>
      <c r="DM42" s="477"/>
      <c r="DN42" s="477"/>
      <c r="DO42" s="477"/>
      <c r="DP42" s="477"/>
      <c r="DQ42" s="477"/>
      <c r="DR42" s="477"/>
      <c r="DS42" s="477"/>
      <c r="DT42" s="477"/>
      <c r="DU42" s="477"/>
      <c r="DV42" s="477"/>
      <c r="DW42" s="477"/>
      <c r="DX42" s="477"/>
      <c r="DY42" s="477"/>
      <c r="DZ42" s="477"/>
      <c r="EA42" s="477"/>
      <c r="EB42" s="477"/>
      <c r="EC42" s="477"/>
      <c r="ED42" s="477"/>
      <c r="EE42" s="477"/>
      <c r="EF42" s="477"/>
      <c r="EG42" s="477"/>
      <c r="EH42" s="431">
        <f t="shared" si="0"/>
        <v>0</v>
      </c>
      <c r="EI42" s="431"/>
      <c r="EJ42" s="431"/>
      <c r="EK42" s="431"/>
      <c r="EL42" s="431"/>
      <c r="EM42" s="431"/>
      <c r="EN42" s="431"/>
      <c r="EO42" s="431"/>
      <c r="EP42" s="431"/>
      <c r="EQ42" s="431"/>
      <c r="ER42" s="431"/>
      <c r="ES42" s="431"/>
      <c r="ET42" s="431"/>
      <c r="EU42" s="431"/>
      <c r="EV42" s="431"/>
      <c r="EW42" s="431"/>
      <c r="EX42" s="431"/>
    </row>
    <row r="43" spans="1:154" s="278" customFormat="1" ht="12.75" x14ac:dyDescent="0.2">
      <c r="A43" s="277"/>
      <c r="B43" s="480" t="s">
        <v>27</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2">
        <f>AI33+AI42</f>
        <v>0</v>
      </c>
      <c r="AJ43" s="482"/>
      <c r="AK43" s="482"/>
      <c r="AL43" s="482"/>
      <c r="AM43" s="482"/>
      <c r="AN43" s="482"/>
      <c r="AO43" s="482"/>
      <c r="AP43" s="482"/>
      <c r="AQ43" s="482"/>
      <c r="AR43" s="482"/>
      <c r="AS43" s="482"/>
      <c r="AT43" s="482"/>
      <c r="AU43" s="482"/>
      <c r="AV43" s="482"/>
      <c r="AW43" s="482"/>
      <c r="AX43" s="482"/>
      <c r="AY43" s="482"/>
      <c r="AZ43" s="483"/>
      <c r="BA43" s="483"/>
      <c r="BB43" s="483"/>
      <c r="BC43" s="483"/>
      <c r="BD43" s="483"/>
      <c r="BE43" s="483"/>
      <c r="BF43" s="483"/>
      <c r="BG43" s="483"/>
      <c r="BH43" s="483"/>
      <c r="BI43" s="483"/>
      <c r="BJ43" s="483"/>
      <c r="BK43" s="483"/>
      <c r="BL43" s="483"/>
      <c r="BM43" s="483"/>
      <c r="BN43" s="483"/>
      <c r="BO43" s="483"/>
      <c r="BP43" s="483"/>
      <c r="BQ43" s="482">
        <f>BQ33+BQ42</f>
        <v>0</v>
      </c>
      <c r="BR43" s="482"/>
      <c r="BS43" s="482"/>
      <c r="BT43" s="482"/>
      <c r="BU43" s="482"/>
      <c r="BV43" s="482"/>
      <c r="BW43" s="482"/>
      <c r="BX43" s="482"/>
      <c r="BY43" s="482"/>
      <c r="BZ43" s="482"/>
      <c r="CA43" s="482"/>
      <c r="CB43" s="482"/>
      <c r="CC43" s="482"/>
      <c r="CD43" s="482"/>
      <c r="CE43" s="482"/>
      <c r="CF43" s="482"/>
      <c r="CG43" s="482"/>
      <c r="CH43" s="483"/>
      <c r="CI43" s="483"/>
      <c r="CJ43" s="483"/>
      <c r="CK43" s="483"/>
      <c r="CL43" s="483"/>
      <c r="CM43" s="483"/>
      <c r="CN43" s="483"/>
      <c r="CO43" s="483"/>
      <c r="CP43" s="483"/>
      <c r="CQ43" s="483"/>
      <c r="CR43" s="483"/>
      <c r="CS43" s="483"/>
      <c r="CT43" s="483"/>
      <c r="CU43" s="483"/>
      <c r="CV43" s="483"/>
      <c r="CW43" s="483"/>
      <c r="CX43" s="483"/>
      <c r="CY43" s="483"/>
      <c r="CZ43" s="483"/>
      <c r="DA43" s="483"/>
      <c r="DB43" s="483"/>
      <c r="DC43" s="483"/>
      <c r="DD43" s="483"/>
      <c r="DE43" s="483"/>
      <c r="DF43" s="483"/>
      <c r="DG43" s="483"/>
      <c r="DH43" s="483"/>
      <c r="DI43" s="483"/>
      <c r="DJ43" s="483"/>
      <c r="DK43" s="483"/>
      <c r="DL43" s="483"/>
      <c r="DM43" s="483"/>
      <c r="DN43" s="483"/>
      <c r="DO43" s="483"/>
      <c r="DP43" s="483"/>
      <c r="DQ43" s="483"/>
      <c r="DR43" s="483"/>
      <c r="DS43" s="483"/>
      <c r="DT43" s="483"/>
      <c r="DU43" s="483"/>
      <c r="DV43" s="483"/>
      <c r="DW43" s="483"/>
      <c r="DX43" s="483"/>
      <c r="DY43" s="483"/>
      <c r="DZ43" s="483"/>
      <c r="EA43" s="483"/>
      <c r="EB43" s="483"/>
      <c r="EC43" s="483"/>
      <c r="ED43" s="483"/>
      <c r="EE43" s="483"/>
      <c r="EF43" s="483"/>
      <c r="EG43" s="483"/>
      <c r="EH43" s="482">
        <f t="shared" si="0"/>
        <v>0</v>
      </c>
      <c r="EI43" s="482"/>
      <c r="EJ43" s="482"/>
      <c r="EK43" s="482"/>
      <c r="EL43" s="482"/>
      <c r="EM43" s="482"/>
      <c r="EN43" s="482"/>
      <c r="EO43" s="482"/>
      <c r="EP43" s="482"/>
      <c r="EQ43" s="482"/>
      <c r="ER43" s="482"/>
      <c r="ES43" s="482"/>
      <c r="ET43" s="482"/>
      <c r="EU43" s="482"/>
      <c r="EV43" s="482"/>
      <c r="EW43" s="482"/>
      <c r="EX43" s="482"/>
    </row>
  </sheetData>
  <sheetProtection password="9545" sheet="1" objects="1" scenarios="1" selectLockedCells="1" selectUnlockedCells="1"/>
  <mergeCells count="363">
    <mergeCell ref="A18:I18"/>
    <mergeCell ref="J18:R18"/>
    <mergeCell ref="T18:AH18"/>
    <mergeCell ref="A16:I16"/>
    <mergeCell ref="J16:R16"/>
    <mergeCell ref="T16:AH16"/>
    <mergeCell ref="A17:I17"/>
    <mergeCell ref="J17:R17"/>
    <mergeCell ref="DQ20:EG20"/>
    <mergeCell ref="DQ17:EG17"/>
    <mergeCell ref="DQ18:EG18"/>
    <mergeCell ref="CZ17:DP17"/>
    <mergeCell ref="B1:EW1"/>
    <mergeCell ref="A2:EX2"/>
    <mergeCell ref="CL3:CO3"/>
    <mergeCell ref="CP3:CS3"/>
    <mergeCell ref="BC3:CK3"/>
    <mergeCell ref="EH13:EX13"/>
    <mergeCell ref="EH10:EX10"/>
    <mergeCell ref="A12:I12"/>
    <mergeCell ref="T12:AH12"/>
    <mergeCell ref="AI12:AY12"/>
    <mergeCell ref="AZ12:BP12"/>
    <mergeCell ref="BQ12:CG12"/>
    <mergeCell ref="CH12:CY12"/>
    <mergeCell ref="A10:I10"/>
    <mergeCell ref="T10:AH10"/>
    <mergeCell ref="AI10:AY10"/>
    <mergeCell ref="J10:R10"/>
    <mergeCell ref="A9:I9"/>
    <mergeCell ref="T9:AH9"/>
    <mergeCell ref="AI9:AY9"/>
    <mergeCell ref="AZ9:BP9"/>
    <mergeCell ref="BQ9:CG9"/>
    <mergeCell ref="CH9:CY9"/>
    <mergeCell ref="CZ9:DP9"/>
    <mergeCell ref="T14:AH14"/>
    <mergeCell ref="AI14:AY14"/>
    <mergeCell ref="BQ18:CG18"/>
    <mergeCell ref="BQ14:CG14"/>
    <mergeCell ref="BQ13:CG13"/>
    <mergeCell ref="CH15:CY15"/>
    <mergeCell ref="AZ14:BP14"/>
    <mergeCell ref="T17:AH17"/>
    <mergeCell ref="CH18:CY18"/>
    <mergeCell ref="T15:AH15"/>
    <mergeCell ref="AI15:AY15"/>
    <mergeCell ref="AZ15:BP15"/>
    <mergeCell ref="BQ15:CG15"/>
    <mergeCell ref="EH9:EX9"/>
    <mergeCell ref="J9:R9"/>
    <mergeCell ref="EH6:EX7"/>
    <mergeCell ref="A8:I8"/>
    <mergeCell ref="J8:S8"/>
    <mergeCell ref="T8:AH8"/>
    <mergeCell ref="AI8:AY8"/>
    <mergeCell ref="AZ8:BP8"/>
    <mergeCell ref="BQ8:CG8"/>
    <mergeCell ref="CH8:CY8"/>
    <mergeCell ref="CZ8:DP8"/>
    <mergeCell ref="A6:I7"/>
    <mergeCell ref="J6:S7"/>
    <mergeCell ref="T6:AH7"/>
    <mergeCell ref="AI6:EG6"/>
    <mergeCell ref="EH8:EX8"/>
    <mergeCell ref="CZ7:DP7"/>
    <mergeCell ref="DQ7:EG7"/>
    <mergeCell ref="DQ8:EG8"/>
    <mergeCell ref="EH24:EX24"/>
    <mergeCell ref="A25:I25"/>
    <mergeCell ref="T25:AH25"/>
    <mergeCell ref="AI25:AY25"/>
    <mergeCell ref="AZ25:BP25"/>
    <mergeCell ref="BQ25:CG25"/>
    <mergeCell ref="CH25:CY25"/>
    <mergeCell ref="CZ25:DP25"/>
    <mergeCell ref="A24:I24"/>
    <mergeCell ref="T24:AH24"/>
    <mergeCell ref="DQ25:EG25"/>
    <mergeCell ref="AZ24:BP24"/>
    <mergeCell ref="BQ24:CG24"/>
    <mergeCell ref="EH25:EX25"/>
    <mergeCell ref="CH30:CY30"/>
    <mergeCell ref="CZ30:DP30"/>
    <mergeCell ref="DQ30:EG30"/>
    <mergeCell ref="CZ32:DP32"/>
    <mergeCell ref="DQ32:EG32"/>
    <mergeCell ref="EH30:EX30"/>
    <mergeCell ref="CH31:CY31"/>
    <mergeCell ref="CZ27:DP27"/>
    <mergeCell ref="DQ27:EG27"/>
    <mergeCell ref="EH27:EX27"/>
    <mergeCell ref="EH32:EX32"/>
    <mergeCell ref="CZ31:DP31"/>
    <mergeCell ref="DQ31:EG31"/>
    <mergeCell ref="CZ28:DP28"/>
    <mergeCell ref="DQ28:EG28"/>
    <mergeCell ref="EH28:EX28"/>
    <mergeCell ref="DQ26:EG26"/>
    <mergeCell ref="EH26:EX26"/>
    <mergeCell ref="DQ29:EG29"/>
    <mergeCell ref="EH29:EX29"/>
    <mergeCell ref="CH29:CY29"/>
    <mergeCell ref="CZ29:DP29"/>
    <mergeCell ref="A34:I34"/>
    <mergeCell ref="T34:AH34"/>
    <mergeCell ref="AI34:AY34"/>
    <mergeCell ref="B32:AH32"/>
    <mergeCell ref="AI32:AY32"/>
    <mergeCell ref="EH34:EX34"/>
    <mergeCell ref="CH33:CY33"/>
    <mergeCell ref="EH33:EX33"/>
    <mergeCell ref="B33:AH33"/>
    <mergeCell ref="AI33:AY33"/>
    <mergeCell ref="BQ33:CG33"/>
    <mergeCell ref="CZ33:DP33"/>
    <mergeCell ref="DQ33:EG33"/>
    <mergeCell ref="DQ34:EG34"/>
    <mergeCell ref="AZ28:BP28"/>
    <mergeCell ref="J34:R34"/>
    <mergeCell ref="T30:AH30"/>
    <mergeCell ref="AI30:AY30"/>
    <mergeCell ref="AZ36:BP36"/>
    <mergeCell ref="A35:I35"/>
    <mergeCell ref="T35:AH35"/>
    <mergeCell ref="AI35:AY35"/>
    <mergeCell ref="AZ35:BP35"/>
    <mergeCell ref="J35:R35"/>
    <mergeCell ref="A36:I36"/>
    <mergeCell ref="T36:AH36"/>
    <mergeCell ref="AI36:AY36"/>
    <mergeCell ref="J36:R36"/>
    <mergeCell ref="CZ35:DP35"/>
    <mergeCell ref="AZ34:BP34"/>
    <mergeCell ref="CH34:CY34"/>
    <mergeCell ref="CZ34:DP34"/>
    <mergeCell ref="BQ34:CG34"/>
    <mergeCell ref="BQ35:CG35"/>
    <mergeCell ref="CH35:CY35"/>
    <mergeCell ref="EH42:EX42"/>
    <mergeCell ref="DQ35:EG35"/>
    <mergeCell ref="EH35:EX35"/>
    <mergeCell ref="CZ36:DP36"/>
    <mergeCell ref="DQ36:EG36"/>
    <mergeCell ref="EH36:EX36"/>
    <mergeCell ref="EH39:EX39"/>
    <mergeCell ref="CZ40:DP40"/>
    <mergeCell ref="CZ42:DP42"/>
    <mergeCell ref="DQ42:EG42"/>
    <mergeCell ref="BQ42:CG42"/>
    <mergeCell ref="CH42:CY42"/>
    <mergeCell ref="CH36:CY36"/>
    <mergeCell ref="CH41:CY41"/>
    <mergeCell ref="DQ41:EG41"/>
    <mergeCell ref="EH41:EX41"/>
    <mergeCell ref="DQ40:EG40"/>
    <mergeCell ref="EH43:EX43"/>
    <mergeCell ref="B43:AH43"/>
    <mergeCell ref="AI43:AY43"/>
    <mergeCell ref="AZ43:BP43"/>
    <mergeCell ref="BQ43:CG43"/>
    <mergeCell ref="CH43:CY43"/>
    <mergeCell ref="CZ43:DP43"/>
    <mergeCell ref="DQ43:EG43"/>
    <mergeCell ref="J12:R12"/>
    <mergeCell ref="J15:R15"/>
    <mergeCell ref="J21:R21"/>
    <mergeCell ref="AZ18:BP18"/>
    <mergeCell ref="AI13:AY13"/>
    <mergeCell ref="AZ13:BP13"/>
    <mergeCell ref="T21:AH21"/>
    <mergeCell ref="AI21:AY21"/>
    <mergeCell ref="AZ21:BP21"/>
    <mergeCell ref="B13:AH13"/>
    <mergeCell ref="A14:I14"/>
    <mergeCell ref="DQ15:EG15"/>
    <mergeCell ref="CZ15:DP15"/>
    <mergeCell ref="CH13:CY13"/>
    <mergeCell ref="CZ13:DP13"/>
    <mergeCell ref="DQ13:EG13"/>
    <mergeCell ref="J28:R28"/>
    <mergeCell ref="AI28:AY28"/>
    <mergeCell ref="AZ33:BP33"/>
    <mergeCell ref="T27:AH27"/>
    <mergeCell ref="AI27:AY27"/>
    <mergeCell ref="AZ27:BP27"/>
    <mergeCell ref="AZ29:BP29"/>
    <mergeCell ref="BQ29:CG29"/>
    <mergeCell ref="AI18:AY18"/>
    <mergeCell ref="AZ20:BP20"/>
    <mergeCell ref="BQ20:CG20"/>
    <mergeCell ref="AI20:AY20"/>
    <mergeCell ref="AI22:AY22"/>
    <mergeCell ref="AZ22:BP22"/>
    <mergeCell ref="BQ22:CG22"/>
    <mergeCell ref="AI24:AY24"/>
    <mergeCell ref="B42:AH42"/>
    <mergeCell ref="AI42:AY42"/>
    <mergeCell ref="AZ42:BP42"/>
    <mergeCell ref="AZ40:BP40"/>
    <mergeCell ref="BQ40:CG40"/>
    <mergeCell ref="CH40:CY40"/>
    <mergeCell ref="DQ24:EG24"/>
    <mergeCell ref="CH24:CY24"/>
    <mergeCell ref="CZ24:DP24"/>
    <mergeCell ref="A28:I28"/>
    <mergeCell ref="T28:AH28"/>
    <mergeCell ref="BQ32:CG32"/>
    <mergeCell ref="CH32:CY32"/>
    <mergeCell ref="AZ32:BP32"/>
    <mergeCell ref="BQ28:CG28"/>
    <mergeCell ref="CH28:CY28"/>
    <mergeCell ref="J25:R25"/>
    <mergeCell ref="J24:R24"/>
    <mergeCell ref="A27:I27"/>
    <mergeCell ref="AZ31:BP31"/>
    <mergeCell ref="A30:I30"/>
    <mergeCell ref="J30:R30"/>
    <mergeCell ref="AZ30:BP30"/>
    <mergeCell ref="J27:R27"/>
    <mergeCell ref="DQ11:EG11"/>
    <mergeCell ref="BQ10:CG10"/>
    <mergeCell ref="CH10:CY10"/>
    <mergeCell ref="CZ10:DP10"/>
    <mergeCell ref="DQ10:EG10"/>
    <mergeCell ref="AI7:AY7"/>
    <mergeCell ref="AZ7:BP7"/>
    <mergeCell ref="BQ7:CG7"/>
    <mergeCell ref="CH7:CY7"/>
    <mergeCell ref="AZ11:BP11"/>
    <mergeCell ref="BQ11:CG11"/>
    <mergeCell ref="AI11:AY11"/>
    <mergeCell ref="AZ10:BP10"/>
    <mergeCell ref="DQ9:EG9"/>
    <mergeCell ref="EH11:EX11"/>
    <mergeCell ref="CH14:CY14"/>
    <mergeCell ref="DQ14:EG14"/>
    <mergeCell ref="CZ12:DP12"/>
    <mergeCell ref="DQ12:EG12"/>
    <mergeCell ref="EH12:EX12"/>
    <mergeCell ref="CZ23:DP23"/>
    <mergeCell ref="DQ23:EG23"/>
    <mergeCell ref="EH18:EX18"/>
    <mergeCell ref="EH15:EX15"/>
    <mergeCell ref="DQ21:EG21"/>
    <mergeCell ref="EH20:EX20"/>
    <mergeCell ref="EH21:EX21"/>
    <mergeCell ref="EH17:EX17"/>
    <mergeCell ref="EH19:EX19"/>
    <mergeCell ref="EH16:EX16"/>
    <mergeCell ref="CZ21:DP21"/>
    <mergeCell ref="CH22:CY22"/>
    <mergeCell ref="CZ22:DP22"/>
    <mergeCell ref="CZ20:DP20"/>
    <mergeCell ref="CZ19:DP19"/>
    <mergeCell ref="DQ16:EG16"/>
    <mergeCell ref="DQ22:EG22"/>
    <mergeCell ref="CZ11:DP11"/>
    <mergeCell ref="BA4:CM4"/>
    <mergeCell ref="EH22:EX22"/>
    <mergeCell ref="B23:AH23"/>
    <mergeCell ref="AI23:AY23"/>
    <mergeCell ref="AZ23:BP23"/>
    <mergeCell ref="BQ23:CG23"/>
    <mergeCell ref="CH23:CY23"/>
    <mergeCell ref="EH23:EX23"/>
    <mergeCell ref="A15:I15"/>
    <mergeCell ref="CZ14:DP14"/>
    <mergeCell ref="DQ19:EG19"/>
    <mergeCell ref="CZ18:DP18"/>
    <mergeCell ref="AI19:AY19"/>
    <mergeCell ref="A20:I20"/>
    <mergeCell ref="J20:R20"/>
    <mergeCell ref="T20:AH20"/>
    <mergeCell ref="B22:AH22"/>
    <mergeCell ref="A21:I21"/>
    <mergeCell ref="J14:R14"/>
    <mergeCell ref="AI17:AY17"/>
    <mergeCell ref="AZ17:BP17"/>
    <mergeCell ref="BQ17:CG17"/>
    <mergeCell ref="EH14:EX14"/>
    <mergeCell ref="CH11:CY11"/>
    <mergeCell ref="A29:I29"/>
    <mergeCell ref="EH31:EX31"/>
    <mergeCell ref="A39:I39"/>
    <mergeCell ref="J39:R39"/>
    <mergeCell ref="T39:AH39"/>
    <mergeCell ref="AI39:AY39"/>
    <mergeCell ref="AZ39:BP39"/>
    <mergeCell ref="BQ39:CG39"/>
    <mergeCell ref="CH39:CY39"/>
    <mergeCell ref="CZ39:DP39"/>
    <mergeCell ref="DQ39:EG39"/>
    <mergeCell ref="BQ31:CG31"/>
    <mergeCell ref="BQ36:CG36"/>
    <mergeCell ref="BQ37:CG37"/>
    <mergeCell ref="CH37:CY37"/>
    <mergeCell ref="J29:R29"/>
    <mergeCell ref="T29:AH29"/>
    <mergeCell ref="AI29:AY29"/>
    <mergeCell ref="A38:I38"/>
    <mergeCell ref="J38:R38"/>
    <mergeCell ref="T38:AH38"/>
    <mergeCell ref="AI38:AY38"/>
    <mergeCell ref="A37:I37"/>
    <mergeCell ref="DQ38:EG38"/>
    <mergeCell ref="AI40:AY40"/>
    <mergeCell ref="CZ41:DP41"/>
    <mergeCell ref="A41:I41"/>
    <mergeCell ref="J41:R41"/>
    <mergeCell ref="T41:AH41"/>
    <mergeCell ref="AI41:AY41"/>
    <mergeCell ref="AZ41:BP41"/>
    <mergeCell ref="BQ41:CG41"/>
    <mergeCell ref="A19:I19"/>
    <mergeCell ref="J19:R19"/>
    <mergeCell ref="T19:AH19"/>
    <mergeCell ref="A40:I40"/>
    <mergeCell ref="J40:R40"/>
    <mergeCell ref="T40:AH40"/>
    <mergeCell ref="A31:I31"/>
    <mergeCell ref="J31:R31"/>
    <mergeCell ref="T31:AH31"/>
    <mergeCell ref="BQ19:CG19"/>
    <mergeCell ref="CZ26:DP26"/>
    <mergeCell ref="J37:R37"/>
    <mergeCell ref="T37:AH37"/>
    <mergeCell ref="AI37:AY37"/>
    <mergeCell ref="BQ30:CG30"/>
    <mergeCell ref="AI31:AY31"/>
    <mergeCell ref="EH40:EX40"/>
    <mergeCell ref="A11:I11"/>
    <mergeCell ref="J11:R11"/>
    <mergeCell ref="T11:AH11"/>
    <mergeCell ref="A26:I26"/>
    <mergeCell ref="J26:R26"/>
    <mergeCell ref="T26:AH26"/>
    <mergeCell ref="AI16:AY16"/>
    <mergeCell ref="AZ16:BP16"/>
    <mergeCell ref="BQ16:CG16"/>
    <mergeCell ref="CH16:CY16"/>
    <mergeCell ref="BQ27:CG27"/>
    <mergeCell ref="CH27:CY27"/>
    <mergeCell ref="AI26:AY26"/>
    <mergeCell ref="BQ21:CG21"/>
    <mergeCell ref="CH21:CY21"/>
    <mergeCell ref="CH17:CY17"/>
    <mergeCell ref="CZ16:DP16"/>
    <mergeCell ref="CH20:CY20"/>
    <mergeCell ref="CH19:CY19"/>
    <mergeCell ref="AZ26:BP26"/>
    <mergeCell ref="CH26:CY26"/>
    <mergeCell ref="BQ26:CG26"/>
    <mergeCell ref="AZ19:BP19"/>
    <mergeCell ref="EH38:EX38"/>
    <mergeCell ref="DQ37:EG37"/>
    <mergeCell ref="EH37:EX37"/>
    <mergeCell ref="CZ37:DP37"/>
    <mergeCell ref="AZ38:BP38"/>
    <mergeCell ref="BQ38:CG38"/>
    <mergeCell ref="CH38:CY38"/>
    <mergeCell ref="CZ38:DP38"/>
    <mergeCell ref="AZ37:BP37"/>
  </mergeCells>
  <phoneticPr fontId="7" type="noConversion"/>
  <pageMargins left="0.78740157480314965" right="0.78740157480314965" top="0.78740157480314965" bottom="0.39370078740157483" header="0.19685039370078741" footer="0.19685039370078741"/>
  <pageSetup paperSize="9" orientation="landscape" r:id="rId1"/>
  <headerFooter alignWithMargins="0"/>
  <ignoredErrors>
    <ignoredError sqref="EH42:EX43 BQ24:CG31 EH22:EX23 EH10:EX10 BQ14 BQ15:CG17 AI14 EH13:EX14 AI15:AY17 BQ18:CG21 AI18:AY21 AI24:AY31 EH32:EX33 AI34:AY41 BQ34:CG41" unlockedFormula="1"/>
    <ignoredError sqref="CP3" numberStoredAsText="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enableFormatConditionsCalculation="0">
    <tabColor indexed="48"/>
    <pageSetUpPr autoPageBreaks="0"/>
  </sheetPr>
  <dimension ref="A1:AL106"/>
  <sheetViews>
    <sheetView showGridLines="0" showRowColHeaders="0" zoomScaleNormal="100" workbookViewId="0">
      <selection activeCell="D18" sqref="D18"/>
    </sheetView>
  </sheetViews>
  <sheetFormatPr defaultRowHeight="12.75" x14ac:dyDescent="0.2"/>
  <cols>
    <col min="1" max="1" width="3.28515625" customWidth="1"/>
    <col min="2" max="2" width="14.28515625" customWidth="1"/>
    <col min="3" max="3" width="2" customWidth="1"/>
    <col min="4" max="4" width="8.140625" customWidth="1"/>
    <col min="5" max="5" width="6.85546875" customWidth="1"/>
    <col min="6" max="6" width="4.42578125" customWidth="1"/>
    <col min="7" max="7" width="9.28515625" bestFit="1" customWidth="1"/>
    <col min="8" max="8" width="1" customWidth="1"/>
    <col min="9" max="9" width="8.140625" customWidth="1"/>
    <col min="10" max="10" width="6.85546875" customWidth="1"/>
    <col min="11" max="11" width="4.42578125" customWidth="1"/>
    <col min="12" max="12" width="9.5703125" bestFit="1" customWidth="1"/>
    <col min="13" max="13" width="1" customWidth="1"/>
    <col min="14" max="14" width="8.140625" customWidth="1"/>
    <col min="15" max="15" width="6.85546875" customWidth="1"/>
    <col min="16" max="16" width="4.42578125" customWidth="1"/>
    <col min="18" max="18" width="1" customWidth="1"/>
    <col min="19" max="19" width="8.140625" customWidth="1"/>
    <col min="20" max="20" width="6.85546875" customWidth="1"/>
    <col min="21" max="21" width="4.42578125" customWidth="1"/>
    <col min="22" max="22" width="10.140625" bestFit="1" customWidth="1"/>
    <col min="23" max="23" width="1" customWidth="1"/>
    <col min="24" max="24" width="8.140625" customWidth="1"/>
    <col min="25" max="25" width="6.85546875" customWidth="1"/>
    <col min="26" max="26" width="4.42578125" customWidth="1"/>
    <col min="27" max="27" width="10.28515625" customWidth="1"/>
    <col min="28" max="28" width="14.28515625" customWidth="1"/>
    <col min="29" max="29" width="8.5703125" customWidth="1"/>
    <col min="30" max="30" width="0" hidden="1" customWidth="1"/>
    <col min="31" max="31" width="8.5703125" hidden="1" customWidth="1"/>
    <col min="32" max="32" width="46.28515625" hidden="1" customWidth="1"/>
    <col min="33" max="33" width="9.85546875" hidden="1" customWidth="1"/>
    <col min="34" max="36" width="10.140625" hidden="1" customWidth="1"/>
    <col min="37" max="37" width="11.7109375" hidden="1" customWidth="1"/>
    <col min="38" max="39" width="0" hidden="1" customWidth="1"/>
  </cols>
  <sheetData>
    <row r="1" spans="2:37" x14ac:dyDescent="0.2">
      <c r="Y1" s="77">
        <f ca="1">DAY(AB1)</f>
        <v>3</v>
      </c>
      <c r="Z1" s="77">
        <f ca="1">MONTH(AB1)</f>
        <v>4</v>
      </c>
      <c r="AA1" s="77">
        <f ca="1">YEAR(AB1)</f>
        <v>2013</v>
      </c>
      <c r="AB1" s="288">
        <f ca="1">'Взносы в ПФР и ФФОМС'!P1</f>
        <v>41367.460703935183</v>
      </c>
      <c r="AC1" s="77">
        <f ca="1">IF(Z1&lt;=3,1,(IF(AND(Z1&gt;3,Z1&lt;=6),2,(IF(AND(Z1&gt;6,Z1&lt;=9),3,4)))))</f>
        <v>2</v>
      </c>
      <c r="AD1" s="77" t="str">
        <f ca="1">IF(AB1&lt;=D47,"1 квартал",IF(AND(AB1&gt;D47,AB1&lt;=D51),"полугодие",IF(AND(AB1&gt;D51,AB1&lt;=D56),"9 месяцев","2013 год")))</f>
        <v>1 квартал</v>
      </c>
    </row>
    <row r="2" spans="2:37" s="29" customFormat="1" ht="27" customHeight="1" x14ac:dyDescent="0.4">
      <c r="B2" s="501" t="s">
        <v>184</v>
      </c>
      <c r="C2" s="332"/>
      <c r="D2" s="332"/>
      <c r="E2" s="332"/>
      <c r="F2" s="332"/>
      <c r="G2" s="332"/>
      <c r="H2" s="332"/>
      <c r="I2" s="332"/>
      <c r="J2" s="60"/>
      <c r="AA2" s="503">
        <f ca="1">AB1</f>
        <v>41367.460703935183</v>
      </c>
      <c r="AB2" s="504"/>
      <c r="AC2" s="504"/>
    </row>
    <row r="3" spans="2:37" s="29" customFormat="1" ht="3.75" customHeight="1" x14ac:dyDescent="0.4">
      <c r="B3" s="69"/>
      <c r="C3" s="69"/>
      <c r="D3" s="42"/>
      <c r="E3" s="42"/>
      <c r="F3" s="42"/>
      <c r="G3" s="42"/>
      <c r="H3" s="43"/>
      <c r="I3" s="43"/>
      <c r="J3" s="76"/>
      <c r="K3" s="76"/>
      <c r="L3" s="76"/>
      <c r="P3" s="44"/>
      <c r="Q3" s="45"/>
      <c r="R3" s="45"/>
    </row>
    <row r="4" spans="2:37" ht="30.75" customHeight="1" x14ac:dyDescent="0.2"/>
    <row r="5" spans="2:37" ht="24.75" customHeight="1" thickBot="1" x14ac:dyDescent="0.25">
      <c r="B5" s="502"/>
      <c r="D5" s="505" t="str">
        <f ca="1">M37</f>
        <v>За 1 квартал при Вашем доходе 250000,00 руб. налог УСН составляет - 15000,00 руб.</v>
      </c>
      <c r="E5" s="506"/>
      <c r="F5" s="506"/>
      <c r="G5" s="506"/>
      <c r="H5" s="506"/>
      <c r="I5" s="506"/>
      <c r="J5" s="506"/>
      <c r="K5" s="506"/>
      <c r="L5" s="506"/>
      <c r="M5" s="506"/>
      <c r="N5" s="506"/>
      <c r="O5" s="506"/>
      <c r="P5" s="506"/>
      <c r="Q5" s="506"/>
      <c r="R5" s="506"/>
      <c r="S5" s="506"/>
      <c r="T5" s="506"/>
      <c r="U5" s="506"/>
      <c r="V5" s="506"/>
      <c r="W5" s="506"/>
      <c r="X5" s="506"/>
      <c r="Y5" s="506"/>
      <c r="Z5" s="506"/>
      <c r="AA5" s="507"/>
      <c r="AD5" s="40"/>
      <c r="AG5">
        <v>1</v>
      </c>
      <c r="AH5">
        <v>2</v>
      </c>
      <c r="AI5">
        <v>3</v>
      </c>
      <c r="AJ5">
        <v>4</v>
      </c>
      <c r="AK5">
        <v>2014</v>
      </c>
    </row>
    <row r="6" spans="2:37" ht="24.75" customHeight="1" thickBot="1" x14ac:dyDescent="0.25">
      <c r="B6" s="502"/>
      <c r="D6" s="508" t="str">
        <f ca="1">M39</f>
        <v>Обратите внимание: налог 15000,00 руб. можно оплатить взносами в ПФР и ФФОМС</v>
      </c>
      <c r="E6" s="509"/>
      <c r="F6" s="509"/>
      <c r="G6" s="509"/>
      <c r="H6" s="509"/>
      <c r="I6" s="509"/>
      <c r="J6" s="509"/>
      <c r="K6" s="509"/>
      <c r="L6" s="509"/>
      <c r="M6" s="509"/>
      <c r="N6" s="509"/>
      <c r="O6" s="509"/>
      <c r="P6" s="509"/>
      <c r="Q6" s="509"/>
      <c r="R6" s="509"/>
      <c r="S6" s="509"/>
      <c r="T6" s="509"/>
      <c r="U6" s="509"/>
      <c r="V6" s="509"/>
      <c r="W6" s="509"/>
      <c r="X6" s="509"/>
      <c r="Y6" s="509"/>
      <c r="Z6" s="509"/>
      <c r="AA6" s="510"/>
      <c r="AE6" s="28"/>
      <c r="AF6" s="56" t="s">
        <v>161</v>
      </c>
      <c r="AG6" s="57">
        <f>УСН1</f>
        <v>250000</v>
      </c>
      <c r="AH6" s="57">
        <f>УСН2</f>
        <v>0</v>
      </c>
      <c r="AI6" s="57">
        <f>УСН3</f>
        <v>0</v>
      </c>
      <c r="AJ6" s="58">
        <f>УСН4</f>
        <v>0</v>
      </c>
    </row>
    <row r="7" spans="2:37" ht="25.5" customHeight="1" thickBot="1" x14ac:dyDescent="0.25">
      <c r="B7" s="502"/>
      <c r="D7" s="508" t="str">
        <f>M40</f>
        <v>Вы уплатили всего: 9625,91 руб., в том числе налог УСН 9625,91 руб.; ПФРс 0,00 руб.; ПФРн 0,00 руб.; ФФОМС 0,00 руб.</v>
      </c>
      <c r="E7" s="509"/>
      <c r="F7" s="509"/>
      <c r="G7" s="509"/>
      <c r="H7" s="509"/>
      <c r="I7" s="509"/>
      <c r="J7" s="509"/>
      <c r="K7" s="509"/>
      <c r="L7" s="509"/>
      <c r="M7" s="509"/>
      <c r="N7" s="509"/>
      <c r="O7" s="509"/>
      <c r="P7" s="509"/>
      <c r="Q7" s="509"/>
      <c r="R7" s="509"/>
      <c r="S7" s="509"/>
      <c r="T7" s="509"/>
      <c r="U7" s="509"/>
      <c r="V7" s="509"/>
      <c r="W7" s="509"/>
      <c r="X7" s="509"/>
      <c r="Y7" s="509"/>
      <c r="Z7" s="509"/>
      <c r="AA7" s="510"/>
      <c r="AE7" s="28"/>
      <c r="AF7" s="48" t="s">
        <v>186</v>
      </c>
      <c r="AG7" s="51">
        <f>AG6</f>
        <v>250000</v>
      </c>
      <c r="AH7" s="51">
        <f>AH6+AG7</f>
        <v>250000</v>
      </c>
      <c r="AI7" s="51">
        <f>AI6+AH7</f>
        <v>250000</v>
      </c>
      <c r="AJ7" s="52">
        <f>AJ6+AI7</f>
        <v>250000</v>
      </c>
    </row>
    <row r="8" spans="2:37" ht="24.75" customHeight="1" x14ac:dyDescent="0.2">
      <c r="D8" s="492" t="str">
        <f ca="1">IF(AND(AB1&gt;D47,AB1&lt;=D49,J71&gt;0),M71,IF(AND(AB1&gt;D51,AB1&lt;=D54,J72&gt;0),M72,IF(AND(AB1&gt;D56,AB1&lt;=D59,J73&gt;0),M73,IF(AND(AB1&gt;D60,AB1&lt;=D61,J74&gt;0),M74,IF(AND(AB1&gt;D61,J75&gt;0),M75,IF(AND(AB1&gt;D60,УСНфактУгод&gt;ДеклУСН12),M76,""))))))</f>
        <v/>
      </c>
      <c r="E8" s="493"/>
      <c r="F8" s="493"/>
      <c r="G8" s="493"/>
      <c r="H8" s="493"/>
      <c r="I8" s="493"/>
      <c r="J8" s="493"/>
      <c r="K8" s="493"/>
      <c r="L8" s="493"/>
      <c r="M8" s="493"/>
      <c r="N8" s="493"/>
      <c r="O8" s="493"/>
      <c r="P8" s="493"/>
      <c r="Q8" s="493"/>
      <c r="R8" s="493"/>
      <c r="S8" s="493"/>
      <c r="T8" s="493"/>
      <c r="U8" s="493"/>
      <c r="V8" s="493"/>
      <c r="W8" s="493"/>
      <c r="X8" s="493"/>
      <c r="Y8" s="493"/>
      <c r="Z8" s="493"/>
      <c r="AA8" s="494"/>
      <c r="AE8" s="28"/>
      <c r="AF8" s="24" t="s">
        <v>177</v>
      </c>
      <c r="AG8" s="47">
        <f>ROUND(AG6*6/100,2)</f>
        <v>15000</v>
      </c>
      <c r="AH8" s="47">
        <f>ROUND(AH6*6/100,2)</f>
        <v>0</v>
      </c>
      <c r="AI8" s="47">
        <f>ROUND(AI6*6/100,2)</f>
        <v>0</v>
      </c>
      <c r="AJ8" s="47">
        <f>ROUND(AJ6*6/100,2)</f>
        <v>0</v>
      </c>
    </row>
    <row r="9" spans="2:37" ht="25.5" customHeight="1" thickBot="1" x14ac:dyDescent="0.25">
      <c r="D9" s="495" t="str">
        <f ca="1">IF(OR(AND(AB1&gt;D45,AB1&lt;=D46,J47+J48+J49+J54&gt;0),AND(AB1&gt;D49,AB1&lt;=D50,J51+J52+J53+J59&gt;0),AND(AB1&gt;D54,AB1&lt;=D55,J56+J57+J58+J64&gt;0),AND(AB1&gt;D59,AB1&lt;=D60,J61+J62+J63+J69&gt;0)),"Если Вы уверены в том, что в этом квартале Доходов больше не будет, Рекомендую заплатить:",IF(OR(AND(AB1&gt;D46,AB1&lt;=D47,J54&gt;0),AND(AB1&gt;D50,AB1&lt;=D51,J59&gt;0),AND(AB1&gt;D55,AB1&lt;=D56,J64&gt;0),AND(AB1&gt;D60,AB1&lt;=D61,J69&gt;0)),"Настоятельно рекомендую заплатить:",M35))</f>
        <v>Настоятельно рекомендую заплатить:</v>
      </c>
      <c r="E9" s="496"/>
      <c r="F9" s="496"/>
      <c r="G9" s="496"/>
      <c r="H9" s="496"/>
      <c r="I9" s="496"/>
      <c r="J9" s="496"/>
      <c r="K9" s="496"/>
      <c r="L9" s="496"/>
      <c r="M9" s="496"/>
      <c r="N9" s="496"/>
      <c r="O9" s="496"/>
      <c r="P9" s="496"/>
      <c r="Q9" s="496"/>
      <c r="R9" s="496"/>
      <c r="S9" s="496"/>
      <c r="T9" s="496"/>
      <c r="U9" s="496"/>
      <c r="V9" s="496"/>
      <c r="W9" s="496"/>
      <c r="X9" s="496"/>
      <c r="Y9" s="496"/>
      <c r="Z9" s="496"/>
      <c r="AA9" s="497"/>
      <c r="AE9" s="28"/>
      <c r="AF9" s="48" t="s">
        <v>187</v>
      </c>
      <c r="AG9" s="49">
        <f>AG8</f>
        <v>15000</v>
      </c>
      <c r="AH9" s="49">
        <f>AH8+AG9</f>
        <v>15000</v>
      </c>
      <c r="AI9" s="49">
        <f>AI8+AH9</f>
        <v>15000</v>
      </c>
      <c r="AJ9" s="50">
        <f>AJ8+AI9</f>
        <v>15000</v>
      </c>
      <c r="AK9" s="49">
        <f>AJ9</f>
        <v>15000</v>
      </c>
    </row>
    <row r="10" spans="2:37" ht="34.5" customHeight="1" x14ac:dyDescent="0.2">
      <c r="D10" s="498" t="str">
        <f ca="1">IF(AND(AB1&gt;D45,AB1&lt;=D46,J47+J48+J49&gt;0),M47,IF(AND(AB1&gt;D49,AB1&lt;=D50,J51+J52+J53&gt;0),M51,IF(AND(AB1&gt;D54,AB1&lt;=D55,J56+J57+J58&gt;0),M56,IF(AND(AB1&gt;D59,AB1&lt;=D60,J61+J62+J63&gt;0),M61,IF(AND(AB1&gt;D60,J66+J67+J68&gt;0),M66,IF(AND(AB1&gt;D60,OR('Взносы в ПФР и ФФОМС'!G21&lt;0,'Взносы в ПФР и ФФОМС'!G22&lt;0,'Взносы в ПФР и ФФОМС'!G23&lt;0))," Вы переплатили взносы! Обратитесь в ПФР с заявлением!",""))))))</f>
        <v/>
      </c>
      <c r="E10" s="499"/>
      <c r="F10" s="499"/>
      <c r="G10" s="499"/>
      <c r="H10" s="499"/>
      <c r="I10" s="499"/>
      <c r="J10" s="499"/>
      <c r="K10" s="499"/>
      <c r="L10" s="499"/>
      <c r="M10" s="499"/>
      <c r="N10" s="499"/>
      <c r="O10" s="499"/>
      <c r="P10" s="499"/>
      <c r="Q10" s="499"/>
      <c r="R10" s="499"/>
      <c r="S10" s="499"/>
      <c r="T10" s="499"/>
      <c r="U10" s="499"/>
      <c r="V10" s="499"/>
      <c r="W10" s="499"/>
      <c r="X10" s="499"/>
      <c r="Y10" s="499"/>
      <c r="Z10" s="499"/>
      <c r="AA10" s="500"/>
      <c r="AF10" s="24" t="s">
        <v>188</v>
      </c>
      <c r="AG10" s="47">
        <f>'Взносы в ПФР и ФФОМС'!C18</f>
        <v>35664.660000000003</v>
      </c>
      <c r="AH10" s="47">
        <f>'Взносы в ПФР и ФФОМС'!D18</f>
        <v>35664.660000000003</v>
      </c>
      <c r="AI10" s="47">
        <f>'Взносы в ПФР и ФФОМС'!E18</f>
        <v>35664.660000000003</v>
      </c>
      <c r="AJ10" s="47">
        <f>'Взносы в ПФР и ФФОМС'!F18</f>
        <v>35664.660000000003</v>
      </c>
      <c r="AK10" s="46"/>
    </row>
    <row r="11" spans="2:37" ht="25.5" customHeight="1" x14ac:dyDescent="0.2">
      <c r="D11" s="514" t="str">
        <f ca="1">IF(AND(AB1&gt;D45,AB1&lt;=D47,J54&gt;0),M54,IF(AND(AB1&gt;D49,AB1&lt;=D51,J59&gt;0),M59,IF(AND(AB1&gt;D54,AB1&lt;=D56,J64&gt;0),M64,IF(AND(AB1&gt;D59,AB1&lt;=D61,J69&gt;0),M69,""))))</f>
        <v xml:space="preserve">  Налог УСН в размере - 5374,09 руб. - обязательно до 25 апреля!</v>
      </c>
      <c r="E11" s="515"/>
      <c r="F11" s="515"/>
      <c r="G11" s="515"/>
      <c r="H11" s="515"/>
      <c r="I11" s="515"/>
      <c r="J11" s="515"/>
      <c r="K11" s="515"/>
      <c r="L11" s="515"/>
      <c r="M11" s="515"/>
      <c r="N11" s="515"/>
      <c r="O11" s="515"/>
      <c r="P11" s="515"/>
      <c r="Q11" s="515"/>
      <c r="R11" s="515"/>
      <c r="S11" s="515"/>
      <c r="T11" s="515"/>
      <c r="U11" s="515"/>
      <c r="V11" s="515"/>
      <c r="W11" s="515"/>
      <c r="X11" s="515"/>
      <c r="Y11" s="515"/>
      <c r="Z11" s="515"/>
      <c r="AA11" s="516"/>
      <c r="AE11" s="28" t="s">
        <v>226</v>
      </c>
      <c r="AF11" s="24"/>
      <c r="AG11" s="47">
        <f>'Взносы в ПФР и ФФОМС'!C15</f>
        <v>24984</v>
      </c>
      <c r="AH11" s="47">
        <f>'Взносы в ПФР и ФФОМС'!D15</f>
        <v>24984</v>
      </c>
      <c r="AI11" s="47">
        <f>'Взносы в ПФР и ФФОМС'!E15</f>
        <v>24984</v>
      </c>
      <c r="AJ11" s="47">
        <f>'Взносы в ПФР и ФФОМС'!F15</f>
        <v>24984</v>
      </c>
      <c r="AK11" s="46"/>
    </row>
    <row r="12" spans="2:37" x14ac:dyDescent="0.2">
      <c r="O12" s="27"/>
      <c r="AE12" s="28" t="s">
        <v>227</v>
      </c>
      <c r="AF12" s="24"/>
      <c r="AG12" s="47">
        <f>'Взносы в ПФР и ФФОМС'!C16</f>
        <v>7495.2</v>
      </c>
      <c r="AH12" s="47">
        <f>'Взносы в ПФР и ФФОМС'!D16</f>
        <v>7495.2</v>
      </c>
      <c r="AI12" s="47">
        <f>'Взносы в ПФР и ФФОМС'!E16</f>
        <v>7495.2</v>
      </c>
      <c r="AJ12" s="47">
        <f>'Взносы в ПФР и ФФОМС'!F16</f>
        <v>7495.2</v>
      </c>
      <c r="AK12" s="46"/>
    </row>
    <row r="13" spans="2:37" x14ac:dyDescent="0.2">
      <c r="AE13" s="39" t="s">
        <v>167</v>
      </c>
      <c r="AF13" s="24"/>
      <c r="AG13" s="47">
        <f>'Взносы в ПФР и ФФОМС'!C17</f>
        <v>3185.46</v>
      </c>
      <c r="AH13" s="47">
        <f>'Взносы в ПФР и ФФОМС'!D17</f>
        <v>3185.46</v>
      </c>
      <c r="AI13" s="47">
        <f>'Взносы в ПФР и ФФОМС'!E17</f>
        <v>3185.46</v>
      </c>
      <c r="AJ13" s="47">
        <f>'Взносы в ПФР и ФФОМС'!F17</f>
        <v>3185.46</v>
      </c>
      <c r="AK13" s="46"/>
    </row>
    <row r="14" spans="2:37" ht="20.25" customHeight="1" x14ac:dyDescent="0.2">
      <c r="D14" s="520" t="s">
        <v>247</v>
      </c>
      <c r="E14" s="520"/>
      <c r="F14" s="521"/>
      <c r="G14" s="521"/>
      <c r="I14" s="83" t="str">
        <f ca="1">IF(OR(AND(AB1&gt;D45,AB1&lt;=D47,J47+J48+J49+J54&gt;0),AND(AB1&gt;D49,AB1&lt;=D51,J51+J52+J53+J59&gt;0),AND(AB1&gt;D54,AB1&lt;=D56,J56+J57+J58+J64&gt;0),AND(AB1&gt;D59,AB1&lt;=D61,J61+J62+J63+J69&gt;0)),"Обязательно внесите уплаченные суммы в таблицу! Иначе расчеты будут не верны!","")</f>
        <v>Обязательно внесите уплаченные суммы в таблицу! Иначе расчеты будут не верны!</v>
      </c>
      <c r="AE14" s="28"/>
      <c r="AF14" s="524" t="s">
        <v>189</v>
      </c>
      <c r="AG14" s="511">
        <f>AG10</f>
        <v>35664.660000000003</v>
      </c>
      <c r="AH14" s="511">
        <f>AH10</f>
        <v>35664.660000000003</v>
      </c>
      <c r="AI14" s="511">
        <f>AI10</f>
        <v>35664.660000000003</v>
      </c>
      <c r="AJ14" s="511">
        <f>AJ10</f>
        <v>35664.660000000003</v>
      </c>
    </row>
    <row r="15" spans="2:37" x14ac:dyDescent="0.2">
      <c r="D15" s="37"/>
      <c r="AE15" s="28"/>
      <c r="AF15" s="524"/>
      <c r="AG15" s="511">
        <f>AG14</f>
        <v>35664.660000000003</v>
      </c>
      <c r="AH15" s="511">
        <f>AH14+AG15</f>
        <v>71329.320000000007</v>
      </c>
      <c r="AI15" s="511">
        <f>AI14+AH15</f>
        <v>106993.98000000001</v>
      </c>
      <c r="AJ15" s="511">
        <f>AJ14+AI15</f>
        <v>142658.64000000001</v>
      </c>
    </row>
    <row r="16" spans="2:37" ht="13.5" thickBot="1" x14ac:dyDescent="0.25">
      <c r="D16" s="91">
        <v>2013</v>
      </c>
      <c r="E16" s="92"/>
      <c r="F16" s="92"/>
      <c r="G16" s="93" t="s">
        <v>178</v>
      </c>
      <c r="H16" s="92"/>
      <c r="I16" s="92"/>
      <c r="J16" s="92"/>
      <c r="K16" s="92"/>
      <c r="L16" s="93" t="s">
        <v>245</v>
      </c>
      <c r="M16" s="92"/>
      <c r="N16" s="92"/>
      <c r="O16" s="92"/>
      <c r="P16" s="92"/>
      <c r="Q16" s="93" t="s">
        <v>246</v>
      </c>
      <c r="R16" s="92"/>
      <c r="S16" s="92"/>
      <c r="T16" s="92"/>
      <c r="U16" s="92"/>
      <c r="V16" s="93" t="s">
        <v>196</v>
      </c>
      <c r="W16" s="94"/>
      <c r="X16" s="91">
        <v>2014</v>
      </c>
      <c r="Y16" s="92"/>
      <c r="Z16" s="92"/>
      <c r="AA16" s="92"/>
      <c r="AB16" s="24"/>
      <c r="AC16" s="24"/>
      <c r="AE16" s="28" t="s">
        <v>226</v>
      </c>
      <c r="AF16" s="64"/>
      <c r="AG16" s="61">
        <f t="shared" ref="AG16:AJ18" si="0">AG11</f>
        <v>24984</v>
      </c>
      <c r="AH16" s="61">
        <f t="shared" si="0"/>
        <v>24984</v>
      </c>
      <c r="AI16" s="61">
        <f t="shared" si="0"/>
        <v>24984</v>
      </c>
      <c r="AJ16" s="61">
        <f t="shared" si="0"/>
        <v>24984</v>
      </c>
      <c r="AK16" s="46"/>
    </row>
    <row r="17" spans="1:38" ht="17.100000000000001" customHeight="1" thickTop="1" x14ac:dyDescent="0.2">
      <c r="D17" s="522" t="s">
        <v>244</v>
      </c>
      <c r="E17" s="523"/>
      <c r="F17" s="523"/>
      <c r="G17" s="523"/>
      <c r="H17" s="38"/>
      <c r="I17" s="518" t="s">
        <v>239</v>
      </c>
      <c r="J17" s="519"/>
      <c r="K17" s="519"/>
      <c r="L17" s="519"/>
      <c r="M17" s="39"/>
      <c r="N17" s="518" t="s">
        <v>240</v>
      </c>
      <c r="O17" s="519"/>
      <c r="P17" s="519"/>
      <c r="Q17" s="519"/>
      <c r="R17" s="39"/>
      <c r="S17" s="518" t="s">
        <v>242</v>
      </c>
      <c r="T17" s="519"/>
      <c r="U17" s="519"/>
      <c r="V17" s="519"/>
      <c r="W17" s="73"/>
      <c r="X17" s="517" t="s">
        <v>260</v>
      </c>
      <c r="Y17" s="517"/>
      <c r="Z17" s="517"/>
      <c r="AA17" s="517"/>
      <c r="AB17" s="75"/>
      <c r="AC17" s="75"/>
      <c r="AE17" s="28" t="s">
        <v>227</v>
      </c>
      <c r="AF17" s="64"/>
      <c r="AG17" s="61">
        <f t="shared" si="0"/>
        <v>7495.2</v>
      </c>
      <c r="AH17" s="61">
        <f t="shared" si="0"/>
        <v>7495.2</v>
      </c>
      <c r="AI17" s="61">
        <f t="shared" si="0"/>
        <v>7495.2</v>
      </c>
      <c r="AJ17" s="61">
        <f t="shared" si="0"/>
        <v>7495.2</v>
      </c>
      <c r="AK17" s="46"/>
    </row>
    <row r="18" spans="1:38" x14ac:dyDescent="0.2">
      <c r="D18" s="95" t="s">
        <v>182</v>
      </c>
      <c r="E18" s="96"/>
      <c r="F18" s="97"/>
      <c r="G18" s="98"/>
      <c r="H18" s="70"/>
      <c r="I18" s="99" t="s">
        <v>177</v>
      </c>
      <c r="J18" s="96"/>
      <c r="K18" s="97"/>
      <c r="L18" s="98"/>
      <c r="M18" s="104"/>
      <c r="N18" s="95" t="s">
        <v>177</v>
      </c>
      <c r="O18" s="96"/>
      <c r="P18" s="97"/>
      <c r="Q18" s="98"/>
      <c r="R18" s="104"/>
      <c r="S18" s="95" t="s">
        <v>177</v>
      </c>
      <c r="T18" s="96"/>
      <c r="U18" s="97"/>
      <c r="V18" s="98"/>
      <c r="W18" s="105"/>
      <c r="X18" s="95" t="s">
        <v>177</v>
      </c>
      <c r="Y18" s="96"/>
      <c r="Z18" s="97"/>
      <c r="AA18" s="98"/>
      <c r="AB18" s="41"/>
      <c r="AC18" s="41"/>
      <c r="AE18" s="28" t="s">
        <v>167</v>
      </c>
      <c r="AF18" s="64"/>
      <c r="AG18" s="61">
        <f t="shared" si="0"/>
        <v>3185.46</v>
      </c>
      <c r="AH18" s="61">
        <f t="shared" si="0"/>
        <v>3185.46</v>
      </c>
      <c r="AI18" s="61">
        <f t="shared" si="0"/>
        <v>3185.46</v>
      </c>
      <c r="AJ18" s="61">
        <f>AJ13</f>
        <v>3185.46</v>
      </c>
      <c r="AK18" s="46"/>
    </row>
    <row r="19" spans="1:38" x14ac:dyDescent="0.2">
      <c r="D19" s="99" t="s">
        <v>183</v>
      </c>
      <c r="E19" s="96"/>
      <c r="F19" s="101"/>
      <c r="G19" s="102"/>
      <c r="H19" s="70"/>
      <c r="I19" s="99" t="s">
        <v>182</v>
      </c>
      <c r="J19" s="100"/>
      <c r="K19" s="101"/>
      <c r="L19" s="102"/>
      <c r="M19" s="104"/>
      <c r="N19" s="99" t="s">
        <v>182</v>
      </c>
      <c r="O19" s="100"/>
      <c r="P19" s="101"/>
      <c r="Q19" s="98"/>
      <c r="R19" s="104"/>
      <c r="S19" s="99" t="s">
        <v>182</v>
      </c>
      <c r="T19" s="100"/>
      <c r="U19" s="101"/>
      <c r="V19" s="102"/>
      <c r="W19" s="105"/>
      <c r="X19" s="99"/>
      <c r="Y19" s="100"/>
      <c r="Z19" s="101"/>
      <c r="AA19" s="98"/>
      <c r="AB19" s="41"/>
      <c r="AC19" s="41"/>
      <c r="AE19" s="231"/>
      <c r="AF19" s="513" t="s">
        <v>417</v>
      </c>
      <c r="AG19" s="512">
        <f>IF(НУСН3&gt;=ПФМАКС,ПФМАКС,НУСН3)</f>
        <v>15000</v>
      </c>
      <c r="AH19" s="512">
        <f>IF(НУСН6&gt;=ПФМАКС,ПФМАКС,НУСН6)</f>
        <v>15000</v>
      </c>
      <c r="AI19" s="512">
        <f>IF(НУСН9&gt;=ПФМАКС,ПФМАКС,НУСН9)</f>
        <v>15000</v>
      </c>
      <c r="AJ19" s="512">
        <f>IF(НУСН12&gt;=ПФМАКС,ПФМАКС,НУСН12)</f>
        <v>15000</v>
      </c>
      <c r="AK19" s="525">
        <f>AJ19</f>
        <v>15000</v>
      </c>
    </row>
    <row r="20" spans="1:38" x14ac:dyDescent="0.2">
      <c r="D20" s="103" t="s">
        <v>167</v>
      </c>
      <c r="E20" s="96"/>
      <c r="F20" s="101"/>
      <c r="G20" s="102"/>
      <c r="H20" s="70"/>
      <c r="I20" s="99" t="s">
        <v>183</v>
      </c>
      <c r="J20" s="100"/>
      <c r="K20" s="101"/>
      <c r="L20" s="102"/>
      <c r="M20" s="104"/>
      <c r="N20" s="99" t="s">
        <v>183</v>
      </c>
      <c r="O20" s="100"/>
      <c r="P20" s="101"/>
      <c r="Q20" s="102"/>
      <c r="R20" s="104"/>
      <c r="S20" s="99" t="s">
        <v>183</v>
      </c>
      <c r="T20" s="100"/>
      <c r="U20" s="101"/>
      <c r="V20" s="102"/>
      <c r="W20" s="105"/>
      <c r="X20" s="99"/>
      <c r="Y20" s="100"/>
      <c r="Z20" s="101"/>
      <c r="AA20" s="98"/>
      <c r="AB20" s="41"/>
      <c r="AC20" s="41"/>
      <c r="AE20" s="231"/>
      <c r="AF20" s="513"/>
      <c r="AG20" s="512"/>
      <c r="AH20" s="512"/>
      <c r="AI20" s="512"/>
      <c r="AJ20" s="512"/>
      <c r="AK20" s="526"/>
    </row>
    <row r="21" spans="1:38" x14ac:dyDescent="0.2">
      <c r="D21" s="99" t="s">
        <v>177</v>
      </c>
      <c r="E21" s="96"/>
      <c r="F21" s="101"/>
      <c r="G21" s="102">
        <v>9625.91</v>
      </c>
      <c r="H21" s="70"/>
      <c r="I21" s="99" t="s">
        <v>167</v>
      </c>
      <c r="J21" s="100"/>
      <c r="K21" s="101"/>
      <c r="L21" s="102"/>
      <c r="M21" s="104"/>
      <c r="N21" s="99" t="s">
        <v>167</v>
      </c>
      <c r="O21" s="100"/>
      <c r="P21" s="101"/>
      <c r="Q21" s="102"/>
      <c r="R21" s="104"/>
      <c r="S21" s="99" t="s">
        <v>167</v>
      </c>
      <c r="T21" s="100"/>
      <c r="U21" s="101"/>
      <c r="V21" s="102"/>
      <c r="W21" s="105"/>
      <c r="X21" s="99"/>
      <c r="Y21" s="100"/>
      <c r="Z21" s="101"/>
      <c r="AA21" s="98"/>
      <c r="AB21" s="41"/>
      <c r="AC21" s="41"/>
      <c r="AE21" s="40" t="s">
        <v>226</v>
      </c>
      <c r="AF21" s="62"/>
      <c r="AG21" s="63">
        <f>ROUND(AG19*AL21,2)</f>
        <v>10507.88</v>
      </c>
      <c r="AH21" s="63">
        <f>ROUND(AH19*AL21,2)</f>
        <v>10507.88</v>
      </c>
      <c r="AI21" s="63">
        <f>ROUND(AI19*AL21,2)</f>
        <v>10507.88</v>
      </c>
      <c r="AJ21" s="63">
        <f>AJ16</f>
        <v>24984</v>
      </c>
      <c r="AK21" s="63">
        <f>AJ21</f>
        <v>24984</v>
      </c>
      <c r="AL21" s="46">
        <f>'Взносы в ПФР и ФФОМС'!H7/'Взносы в ПФР и ФФОМС'!H10</f>
        <v>0.70052539404553404</v>
      </c>
    </row>
    <row r="22" spans="1:38" x14ac:dyDescent="0.2">
      <c r="D22" s="99"/>
      <c r="E22" s="96"/>
      <c r="F22" s="101"/>
      <c r="G22" s="102"/>
      <c r="H22" s="70"/>
      <c r="I22" s="518" t="s">
        <v>238</v>
      </c>
      <c r="J22" s="519"/>
      <c r="K22" s="519"/>
      <c r="L22" s="519"/>
      <c r="M22" s="70"/>
      <c r="N22" s="518" t="s">
        <v>241</v>
      </c>
      <c r="O22" s="519"/>
      <c r="P22" s="519"/>
      <c r="Q22" s="519"/>
      <c r="R22" s="70"/>
      <c r="S22" s="518" t="s">
        <v>243</v>
      </c>
      <c r="T22" s="519"/>
      <c r="U22" s="519"/>
      <c r="V22" s="519"/>
      <c r="AE22" s="233" t="s">
        <v>227</v>
      </c>
      <c r="AF22" s="207"/>
      <c r="AG22" s="212">
        <f>ROUND(AG19*AL22,2)</f>
        <v>3152.36</v>
      </c>
      <c r="AH22" s="212">
        <f>ROUND(AH19*AL22,2)</f>
        <v>3152.36</v>
      </c>
      <c r="AI22" s="212">
        <f>ROUND(AI19*AL22,2)</f>
        <v>3152.36</v>
      </c>
      <c r="AJ22" s="212">
        <f>AJ17</f>
        <v>7495.2</v>
      </c>
      <c r="AK22" s="63">
        <f>AJ22</f>
        <v>7495.2</v>
      </c>
      <c r="AL22" s="213">
        <f>'Взносы в ПФР и ФФОМС'!H8/'Взносы в ПФР и ФФОМС'!H10</f>
        <v>0.21015761821366022</v>
      </c>
    </row>
    <row r="23" spans="1:38" x14ac:dyDescent="0.2">
      <c r="D23" s="99"/>
      <c r="E23" s="96"/>
      <c r="F23" s="101"/>
      <c r="G23" s="102"/>
      <c r="H23" s="70"/>
      <c r="I23" s="95" t="s">
        <v>182</v>
      </c>
      <c r="J23" s="96"/>
      <c r="K23" s="97"/>
      <c r="L23" s="98"/>
      <c r="M23" s="104"/>
      <c r="N23" s="95" t="s">
        <v>182</v>
      </c>
      <c r="O23" s="96"/>
      <c r="P23" s="97"/>
      <c r="Q23" s="98"/>
      <c r="R23" s="104"/>
      <c r="S23" s="95" t="s">
        <v>182</v>
      </c>
      <c r="T23" s="96"/>
      <c r="U23" s="97"/>
      <c r="V23" s="98"/>
      <c r="AE23" s="233" t="s">
        <v>167</v>
      </c>
      <c r="AF23" s="207"/>
      <c r="AG23" s="212">
        <f>ROUND(AG19-AG21-AG22,2)</f>
        <v>1339.76</v>
      </c>
      <c r="AH23" s="212">
        <f>ROUND(AH19-AH21-AH22,2)</f>
        <v>1339.76</v>
      </c>
      <c r="AI23" s="212">
        <f>ROUND(AI19-AI21-AI22,2)</f>
        <v>1339.76</v>
      </c>
      <c r="AJ23" s="212">
        <f>AJ18</f>
        <v>3185.46</v>
      </c>
      <c r="AK23" s="63">
        <f>AJ23</f>
        <v>3185.46</v>
      </c>
      <c r="AL23" s="213">
        <f>1-AL21-AL22</f>
        <v>8.9316987740805737E-2</v>
      </c>
    </row>
    <row r="24" spans="1:38" x14ac:dyDescent="0.2">
      <c r="D24" s="99"/>
      <c r="E24" s="96"/>
      <c r="F24" s="101"/>
      <c r="G24" s="102"/>
      <c r="H24" s="70"/>
      <c r="I24" s="99" t="s">
        <v>183</v>
      </c>
      <c r="J24" s="100"/>
      <c r="K24" s="101"/>
      <c r="L24" s="102"/>
      <c r="M24" s="104"/>
      <c r="N24" s="99" t="s">
        <v>183</v>
      </c>
      <c r="O24" s="100"/>
      <c r="P24" s="101"/>
      <c r="Q24" s="102"/>
      <c r="R24" s="104"/>
      <c r="S24" s="99" t="s">
        <v>183</v>
      </c>
      <c r="T24" s="100"/>
      <c r="U24" s="101"/>
      <c r="V24" s="102"/>
      <c r="AE24" s="233"/>
      <c r="AF24" s="261" t="s">
        <v>415</v>
      </c>
      <c r="AG24" s="262">
        <f>AG19</f>
        <v>15000</v>
      </c>
      <c r="AH24" s="262">
        <f>AH19-AG19</f>
        <v>0</v>
      </c>
      <c r="AI24" s="262">
        <f>AI19-AH19</f>
        <v>0</v>
      </c>
      <c r="AJ24" s="262">
        <f>AJ19-AI19</f>
        <v>0</v>
      </c>
      <c r="AK24" s="262">
        <f>AK19-AJ19</f>
        <v>0</v>
      </c>
      <c r="AL24" s="213"/>
    </row>
    <row r="25" spans="1:38" ht="13.5" thickBot="1" x14ac:dyDescent="0.25">
      <c r="D25" s="79"/>
      <c r="E25" s="80"/>
      <c r="F25" s="80"/>
      <c r="G25" s="78"/>
      <c r="H25" s="72"/>
      <c r="I25" s="99" t="s">
        <v>167</v>
      </c>
      <c r="J25" s="100"/>
      <c r="K25" s="101"/>
      <c r="L25" s="102"/>
      <c r="M25" s="106"/>
      <c r="N25" s="99" t="s">
        <v>167</v>
      </c>
      <c r="O25" s="100"/>
      <c r="P25" s="101"/>
      <c r="Q25" s="102"/>
      <c r="R25" s="106"/>
      <c r="S25" s="99" t="s">
        <v>167</v>
      </c>
      <c r="T25" s="100"/>
      <c r="U25" s="101"/>
      <c r="V25" s="102"/>
      <c r="W25" s="39"/>
      <c r="X25" s="39"/>
      <c r="Y25" s="39"/>
      <c r="Z25" s="39"/>
      <c r="AA25" s="39"/>
      <c r="AB25" s="39"/>
      <c r="AC25" s="39"/>
      <c r="AE25" s="235"/>
      <c r="AF25" s="234" t="s">
        <v>190</v>
      </c>
      <c r="AG25" s="232">
        <f>AG26+AG27+AG28</f>
        <v>0</v>
      </c>
      <c r="AH25" s="232">
        <f>AH26+AH27+AH28</f>
        <v>0</v>
      </c>
      <c r="AI25" s="232">
        <f>AI26+AI27+AI28</f>
        <v>0</v>
      </c>
      <c r="AJ25" s="232">
        <f>AJ26+AJ27+AJ28</f>
        <v>0</v>
      </c>
      <c r="AK25" s="232">
        <f>AK26+AK27+AK28</f>
        <v>0</v>
      </c>
    </row>
    <row r="26" spans="1:38" ht="13.5" thickTop="1" x14ac:dyDescent="0.2">
      <c r="D26" s="88" t="s">
        <v>263</v>
      </c>
      <c r="E26" s="89" t="s">
        <v>101</v>
      </c>
      <c r="F26" s="89" t="s">
        <v>264</v>
      </c>
      <c r="G26" s="90" t="s">
        <v>52</v>
      </c>
      <c r="H26" s="70"/>
      <c r="I26" s="99" t="s">
        <v>177</v>
      </c>
      <c r="J26" s="100"/>
      <c r="K26" s="101"/>
      <c r="L26" s="102"/>
      <c r="M26" s="104"/>
      <c r="N26" s="99" t="s">
        <v>177</v>
      </c>
      <c r="O26" s="100"/>
      <c r="P26" s="101"/>
      <c r="Q26" s="102"/>
      <c r="R26" s="104"/>
      <c r="S26" s="99" t="s">
        <v>177</v>
      </c>
      <c r="T26" s="100"/>
      <c r="U26" s="101"/>
      <c r="V26" s="102"/>
      <c r="AE26" s="239" t="s">
        <v>226</v>
      </c>
      <c r="AF26" s="240"/>
      <c r="AG26" s="241">
        <f>E31</f>
        <v>0</v>
      </c>
      <c r="AH26" s="241">
        <f>E32</f>
        <v>0</v>
      </c>
      <c r="AI26" s="241">
        <f>E33</f>
        <v>0</v>
      </c>
      <c r="AJ26" s="241">
        <f>E34</f>
        <v>0</v>
      </c>
      <c r="AK26" s="242">
        <f>E35</f>
        <v>0</v>
      </c>
    </row>
    <row r="27" spans="1:38" s="211" customFormat="1" x14ac:dyDescent="0.2">
      <c r="AE27" s="243" t="s">
        <v>227</v>
      </c>
      <c r="AF27" s="225"/>
      <c r="AG27" s="226">
        <f>F31</f>
        <v>0</v>
      </c>
      <c r="AH27" s="226">
        <f>F32</f>
        <v>0</v>
      </c>
      <c r="AI27" s="226">
        <f>F33</f>
        <v>0</v>
      </c>
      <c r="AJ27" s="226">
        <f>F34</f>
        <v>0</v>
      </c>
      <c r="AK27" s="244">
        <f>F35</f>
        <v>0</v>
      </c>
      <c r="AL27"/>
    </row>
    <row r="28" spans="1:38" s="77" customFormat="1" x14ac:dyDescent="0.2">
      <c r="AE28" s="245" t="s">
        <v>167</v>
      </c>
      <c r="AF28" s="246"/>
      <c r="AG28" s="247">
        <f>G31</f>
        <v>0</v>
      </c>
      <c r="AH28" s="247">
        <f>G32</f>
        <v>0</v>
      </c>
      <c r="AI28" s="247">
        <f>G33</f>
        <v>0</v>
      </c>
      <c r="AJ28" s="247">
        <f>G34</f>
        <v>0</v>
      </c>
      <c r="AK28" s="248">
        <f>G35</f>
        <v>0</v>
      </c>
      <c r="AL28" s="211"/>
    </row>
    <row r="29" spans="1:38" s="77" customFormat="1" x14ac:dyDescent="0.2">
      <c r="D29" s="218" t="s">
        <v>177</v>
      </c>
      <c r="E29" s="218" t="s">
        <v>182</v>
      </c>
      <c r="F29" s="218" t="str">
        <f>IF('Взносы в ПФР и ФФОМС'!E8&gt;0,"ПФРн","")</f>
        <v>ПФРн</v>
      </c>
      <c r="G29" s="218" t="s">
        <v>167</v>
      </c>
      <c r="AE29" s="235"/>
      <c r="AF29" s="225" t="s">
        <v>418</v>
      </c>
      <c r="AG29" s="226">
        <f>AG25</f>
        <v>0</v>
      </c>
      <c r="AH29" s="226">
        <f t="shared" ref="AH29:AJ30" si="1">AH25+AG29</f>
        <v>0</v>
      </c>
      <c r="AI29" s="226">
        <f t="shared" si="1"/>
        <v>0</v>
      </c>
      <c r="AJ29" s="226">
        <f t="shared" si="1"/>
        <v>0</v>
      </c>
      <c r="AK29" s="226">
        <f>AK25+AJ29</f>
        <v>0</v>
      </c>
    </row>
    <row r="30" spans="1:38" s="77" customFormat="1" x14ac:dyDescent="0.2">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E30" s="227" t="s">
        <v>226</v>
      </c>
      <c r="AF30" s="228"/>
      <c r="AG30" s="229">
        <f>AG26</f>
        <v>0</v>
      </c>
      <c r="AH30" s="229">
        <f t="shared" si="1"/>
        <v>0</v>
      </c>
      <c r="AI30" s="229">
        <f t="shared" si="1"/>
        <v>0</v>
      </c>
      <c r="AJ30" s="229">
        <f t="shared" si="1"/>
        <v>0</v>
      </c>
      <c r="AK30" s="229">
        <f>AK26+AJ30</f>
        <v>0</v>
      </c>
      <c r="AL30" s="221"/>
    </row>
    <row r="31" spans="1:38" s="77" customFormat="1" x14ac:dyDescent="0.2">
      <c r="A31" s="289"/>
      <c r="B31" s="289" t="s">
        <v>178</v>
      </c>
      <c r="C31" s="290" t="s">
        <v>178</v>
      </c>
      <c r="D31" s="291">
        <f>ROUND(SUMIF(D18:D24,D29,G18:G24),2)</f>
        <v>9625.91</v>
      </c>
      <c r="E31" s="291">
        <f>ROUND(SUMIF(D18:D24,E29,G18:G24),2)</f>
        <v>0</v>
      </c>
      <c r="F31" s="291">
        <f>ROUND(SUMIF(D18:D24,"ПФРн",G18:G24),2)</f>
        <v>0</v>
      </c>
      <c r="G31" s="291">
        <f>ROUND(SUMIF(D18:D24,G29,G18:G24),2)</f>
        <v>0</v>
      </c>
      <c r="H31" s="291"/>
      <c r="I31" s="291">
        <f>SUM(D31:G31)</f>
        <v>9625.91</v>
      </c>
      <c r="J31" s="291">
        <f>ROUND(I31,2)</f>
        <v>9625.91</v>
      </c>
      <c r="K31" s="291">
        <f>ROUND(AG8,2)</f>
        <v>15000</v>
      </c>
      <c r="L31" s="291">
        <f>ROUND(AG9,2)</f>
        <v>15000</v>
      </c>
      <c r="M31" s="289"/>
      <c r="N31" s="291">
        <f ca="1">ROUND(AG54,2)</f>
        <v>0</v>
      </c>
      <c r="O31" s="291"/>
      <c r="P31" s="289"/>
      <c r="Q31" s="289" t="s">
        <v>354</v>
      </c>
      <c r="R31" s="289"/>
      <c r="S31" s="289"/>
      <c r="T31" s="291"/>
      <c r="U31" s="221"/>
      <c r="V31" s="221"/>
      <c r="W31" s="221"/>
      <c r="X31" s="221"/>
      <c r="Y31" s="221"/>
      <c r="Z31" s="221"/>
      <c r="AA31" s="221"/>
      <c r="AE31" s="227" t="s">
        <v>227</v>
      </c>
      <c r="AF31" s="228"/>
      <c r="AG31" s="229">
        <f>AG27</f>
        <v>0</v>
      </c>
      <c r="AH31" s="229">
        <f t="shared" ref="AH31:AJ32" si="2">AH27+AG31</f>
        <v>0</v>
      </c>
      <c r="AI31" s="229">
        <f t="shared" si="2"/>
        <v>0</v>
      </c>
      <c r="AJ31" s="229">
        <f t="shared" si="2"/>
        <v>0</v>
      </c>
      <c r="AK31" s="229">
        <f>AK27+AJ31</f>
        <v>0</v>
      </c>
      <c r="AL31" s="221"/>
    </row>
    <row r="32" spans="1:38" s="77" customFormat="1" x14ac:dyDescent="0.2">
      <c r="A32" s="289"/>
      <c r="B32" s="289" t="s">
        <v>116</v>
      </c>
      <c r="C32" s="290" t="s">
        <v>179</v>
      </c>
      <c r="D32" s="291">
        <f>ROUND(SUMIF(I18:I21,D29,L18:L21)+SUMIF(I23:I26,D29,L23:L26),2)</f>
        <v>0</v>
      </c>
      <c r="E32" s="291">
        <f>ROUND(SUMIF(I18:I21,E29,L18:L21)+SUMIF(I23:I26,E29,L23:L26),2)</f>
        <v>0</v>
      </c>
      <c r="F32" s="291">
        <f>ROUND(SUMIF(I18:I21,"ПФРн",L18:L21)+SUMIF(I23:I26,"ПФРн",L23:L26),2)</f>
        <v>0</v>
      </c>
      <c r="G32" s="291">
        <f>ROUND(SUMIF(I18:I21,G29,L18:L21)+SUMIF(I23:I26,G29,L23:L26),2)</f>
        <v>0</v>
      </c>
      <c r="H32" s="291"/>
      <c r="I32" s="291">
        <f>SUM(D32:G32)</f>
        <v>0</v>
      </c>
      <c r="J32" s="291">
        <f>ROUND(J31+I32,2)</f>
        <v>9625.91</v>
      </c>
      <c r="K32" s="291">
        <f>ROUND(AH8,2)</f>
        <v>0</v>
      </c>
      <c r="L32" s="291">
        <f>ROUND(AH9,2)</f>
        <v>15000</v>
      </c>
      <c r="M32" s="289"/>
      <c r="N32" s="291">
        <f ca="1">ROUND(AH54,2)</f>
        <v>0</v>
      </c>
      <c r="O32" s="291"/>
      <c r="P32" s="289"/>
      <c r="Q32" s="289" t="s">
        <v>352</v>
      </c>
      <c r="R32" s="289"/>
      <c r="S32" s="289"/>
      <c r="T32" s="291"/>
      <c r="U32" s="221"/>
      <c r="V32" s="221"/>
      <c r="W32" s="221"/>
      <c r="X32" s="221"/>
      <c r="Y32" s="221"/>
      <c r="Z32" s="221"/>
      <c r="AA32" s="221"/>
      <c r="AE32" s="227" t="s">
        <v>167</v>
      </c>
      <c r="AF32" s="228"/>
      <c r="AG32" s="229">
        <f>AG28</f>
        <v>0</v>
      </c>
      <c r="AH32" s="229">
        <f t="shared" si="2"/>
        <v>0</v>
      </c>
      <c r="AI32" s="229">
        <f t="shared" si="2"/>
        <v>0</v>
      </c>
      <c r="AJ32" s="229">
        <f t="shared" si="2"/>
        <v>0</v>
      </c>
      <c r="AK32" s="229">
        <f>AK28+AJ32</f>
        <v>0</v>
      </c>
      <c r="AL32" s="221"/>
    </row>
    <row r="33" spans="1:38" s="77" customFormat="1" x14ac:dyDescent="0.2">
      <c r="A33" s="289"/>
      <c r="B33" s="289" t="s">
        <v>246</v>
      </c>
      <c r="C33" s="290" t="s">
        <v>180</v>
      </c>
      <c r="D33" s="291">
        <f>ROUND(SUMIF(N18:N21,D29,Q18:Q21)+SUMIF(N23:N26,D29,Q23:Q26),2)</f>
        <v>0</v>
      </c>
      <c r="E33" s="291">
        <f>ROUND(SUMIF(N18:N21,E29,Q18:Q21)+SUMIF(N23:N26,E29,Q23:Q26),2)</f>
        <v>0</v>
      </c>
      <c r="F33" s="291">
        <f>ROUND(SUMIF(N18:N21,"ПФРн",Q18:Q21)+SUMIF(N23:N26,"ПФРн",Q23:Q26),2)</f>
        <v>0</v>
      </c>
      <c r="G33" s="291">
        <f>ROUND(SUMIF(N18:N21,G29,Q18:Q21)+SUMIF(N23:N26,G29,Q23:Q26),2)</f>
        <v>0</v>
      </c>
      <c r="H33" s="291"/>
      <c r="I33" s="291">
        <f>SUM(D33:G33)</f>
        <v>0</v>
      </c>
      <c r="J33" s="291">
        <f>ROUND(J32+I33,2)</f>
        <v>9625.91</v>
      </c>
      <c r="K33" s="291">
        <f>ROUND(AI8,2)</f>
        <v>0</v>
      </c>
      <c r="L33" s="291">
        <f>ROUND(AI9,2)</f>
        <v>15000</v>
      </c>
      <c r="M33" s="289"/>
      <c r="N33" s="291">
        <f ca="1">ROUND(AI54,2)</f>
        <v>0</v>
      </c>
      <c r="O33" s="291"/>
      <c r="P33" s="289"/>
      <c r="Q33" s="289" t="s">
        <v>353</v>
      </c>
      <c r="R33" s="289"/>
      <c r="S33" s="289"/>
      <c r="T33" s="291"/>
      <c r="U33" s="221"/>
      <c r="V33" s="221"/>
      <c r="W33" s="221"/>
      <c r="X33" s="221"/>
      <c r="Y33" s="221"/>
      <c r="Z33" s="221"/>
      <c r="AA33" s="221"/>
      <c r="AE33" s="227"/>
      <c r="AF33" s="263" t="s">
        <v>416</v>
      </c>
      <c r="AG33" s="264">
        <f>ROUND(IF(AG24-AG25&gt;0,AG24-AG25,0),2)</f>
        <v>15000</v>
      </c>
      <c r="AH33" s="264">
        <f>ROUND(IF(AH24-AH25&gt;0,AH24-AH25,0),2)</f>
        <v>0</v>
      </c>
      <c r="AI33" s="264">
        <f>ROUND(IF(AI24-AI25&gt;0,AI24-AI25,0),2)</f>
        <v>0</v>
      </c>
      <c r="AJ33" s="264">
        <f>ROUND(IF(AJ24-AJ25&gt;0,AJ24-AJ25,0),2)</f>
        <v>0</v>
      </c>
      <c r="AK33" s="264">
        <f>ROUND(IF(AK24-AK25&gt;0,AK24-AK25,0),2)</f>
        <v>0</v>
      </c>
      <c r="AL33" s="221"/>
    </row>
    <row r="34" spans="1:38" s="77" customFormat="1" x14ac:dyDescent="0.2">
      <c r="A34" s="289"/>
      <c r="B34" s="289" t="s">
        <v>311</v>
      </c>
      <c r="C34" s="290" t="s">
        <v>181</v>
      </c>
      <c r="D34" s="291">
        <f>ROUND(SUMIF(S18:S21,D29,V18:V21)+SUMIF(S23:S26,D29,V23:V26),2)</f>
        <v>0</v>
      </c>
      <c r="E34" s="291">
        <f>ROUND(SUMIF(S18:S21,E29,V18:V21)+SUMIF(S23:S26,E29,V23:V26),2)</f>
        <v>0</v>
      </c>
      <c r="F34" s="291">
        <f>ROUND(SUMIF(S18:S21,"ПФРн",V18:V21)+SUMIF(S23:S26,"ПФРн",V23:V26),2)</f>
        <v>0</v>
      </c>
      <c r="G34" s="291">
        <f>ROUND(SUMIF(S18:S21,G29,V18:V21)+SUMIF(S23:S26,G29,V23:V26),2)</f>
        <v>0</v>
      </c>
      <c r="H34" s="291"/>
      <c r="I34" s="291">
        <f>SUM(D34:G34)</f>
        <v>0</v>
      </c>
      <c r="J34" s="291">
        <f>ROUND(J33+I34,2)</f>
        <v>9625.91</v>
      </c>
      <c r="K34" s="291">
        <f>ROUND(AJ8,2)</f>
        <v>0</v>
      </c>
      <c r="L34" s="291">
        <f>ROUND(AJ9,2)</f>
        <v>15000</v>
      </c>
      <c r="M34" s="289"/>
      <c r="N34" s="291">
        <f ca="1">ROUND(AJ54,2)</f>
        <v>0</v>
      </c>
      <c r="O34" s="291">
        <f ca="1">ROUND(AJ56,2)</f>
        <v>0</v>
      </c>
      <c r="P34" s="289"/>
      <c r="Q34" s="289" t="s">
        <v>411</v>
      </c>
      <c r="R34" s="289"/>
      <c r="S34" s="289"/>
      <c r="T34" s="291"/>
      <c r="U34" s="221"/>
      <c r="V34" s="222"/>
      <c r="W34" s="221"/>
      <c r="X34" s="221"/>
      <c r="Y34" s="221"/>
      <c r="Z34" s="221"/>
      <c r="AA34" s="221"/>
      <c r="AE34" s="215"/>
      <c r="AF34" s="263" t="s">
        <v>410</v>
      </c>
      <c r="AG34" s="224">
        <f>ROUND(IF(AG19-AG29&gt;0,AG19-AG29,0),2)</f>
        <v>15000</v>
      </c>
      <c r="AH34" s="224">
        <f>ROUND(IF(AH19-AH29&gt;0,AH19-AH29,0),2)</f>
        <v>15000</v>
      </c>
      <c r="AI34" s="224">
        <f>ROUND(IF(AI19-AI29&gt;0,AI19-AI29,0),2)</f>
        <v>15000</v>
      </c>
      <c r="AJ34" s="224">
        <f>ROUND(IF(AJ19-AJ29&gt;0,AJ19-AJ29,0),2)</f>
        <v>15000</v>
      </c>
      <c r="AK34" s="224">
        <f>ROUND(IF(AK19-AK29&gt;0,AK19-AK29,0),2)</f>
        <v>15000</v>
      </c>
      <c r="AL34" s="221"/>
    </row>
    <row r="35" spans="1:38" s="77" customFormat="1" x14ac:dyDescent="0.2">
      <c r="A35" s="289"/>
      <c r="B35" s="289" t="s">
        <v>387</v>
      </c>
      <c r="C35" s="290" t="s">
        <v>387</v>
      </c>
      <c r="D35" s="292">
        <f>ROUND(SUMIF(X18:X21,D29,AA18:AA21),2)</f>
        <v>0</v>
      </c>
      <c r="E35" s="291">
        <f>ROUND(SUMIF(X18:X21,E29,AA18:AA21),2)</f>
        <v>0</v>
      </c>
      <c r="F35" s="291">
        <f>ROUND(SUMIF(X18:X21,"ПФРн",AA18:AA21),2)</f>
        <v>0</v>
      </c>
      <c r="G35" s="293">
        <f>ROUND(SUMIF(X18:X21,G29,AA18:AA21),2)</f>
        <v>0</v>
      </c>
      <c r="H35" s="293"/>
      <c r="I35" s="291">
        <f>SUM(D35:G35)</f>
        <v>0</v>
      </c>
      <c r="J35" s="291">
        <f>ROUND(J34+I35,2)</f>
        <v>9625.91</v>
      </c>
      <c r="K35" s="289"/>
      <c r="L35" s="291">
        <f>ROUND(L34,2)</f>
        <v>15000</v>
      </c>
      <c r="M35" s="289" t="str">
        <f ca="1">IF(AND(AB1&lt;=D45),"Ждем поступления Доходов ... мои Рекомендации будут 25 марта (Я напомню письмом, если у Вас есть подписка)!",IF(AND(AB1&gt;D46,AB1&lt;=D49),"Ждем поступления Доходов ... мои Рекомендации будут 25 июня (Я напомню письмом, если у Вас есть подписка)!",IF(AND(AB1&gt;D50,AB1&lt;=D54),"Ждем поступления Доходов ... мои Рекомендации будут 25 сентября (Я напомню письмом, если у Вас есть подписка)!",IF(AND(AB1&gt;D55,AB1&lt;=D59),"Ждем поступления Доходов ... мои Рекомендации будут 20 декабря (Я напомню письмом, если у Вас есть подписка)!",""))))</f>
        <v>Ждем поступления Доходов ... мои Рекомендации будут 25 июня (Я напомню письмом, если у Вас есть подписка)!</v>
      </c>
      <c r="N35" s="291">
        <f ca="1">ROUND(AK54,2)</f>
        <v>0</v>
      </c>
      <c r="O35" s="291">
        <f ca="1">ROUND(AK56,2)</f>
        <v>0</v>
      </c>
      <c r="P35" s="289"/>
      <c r="Q35" s="289" t="s">
        <v>412</v>
      </c>
      <c r="R35" s="289"/>
      <c r="S35" s="289"/>
      <c r="T35" s="289"/>
      <c r="U35" s="221"/>
      <c r="V35" s="221"/>
      <c r="W35" s="221"/>
      <c r="X35" s="221"/>
      <c r="Y35" s="221"/>
      <c r="Z35" s="221"/>
      <c r="AA35" s="221"/>
      <c r="AE35" s="215"/>
      <c r="AF35" s="266" t="s">
        <v>419</v>
      </c>
      <c r="AG35" s="224">
        <f>ROUND(IF(ПФкУдоп3&gt;ПФфактУ3,ПФфактУ3,ПФкУдоп3),2)</f>
        <v>0</v>
      </c>
      <c r="AH35" s="224">
        <f>ROUND(IF(ПФкУдоп6&gt;ПФфактУ6,ПФфактУ6,ПФкУдоп6),2)</f>
        <v>0</v>
      </c>
      <c r="AI35" s="224">
        <f>ROUND(IF(ПФкУдоп9&gt;ПФфактУ9,ПФфактУ9,ПФкУдоп9),2)</f>
        <v>0</v>
      </c>
      <c r="AJ35" s="224">
        <f>ROUND(IF(ПФкУдоп12&gt;ПФфактУ12,ПФфактУ12,ПФкУдоп12),2)</f>
        <v>0</v>
      </c>
      <c r="AK35" s="224">
        <f>ROUND(IF(AK19-AK29&gt;0,AK29,AK19),2)</f>
        <v>0</v>
      </c>
      <c r="AL35" s="221"/>
    </row>
    <row r="36" spans="1:38" s="214" customFormat="1" hidden="1" x14ac:dyDescent="0.2">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E36" s="215"/>
      <c r="AF36" s="39"/>
      <c r="AG36" s="224"/>
      <c r="AH36" s="224"/>
      <c r="AI36" s="224"/>
      <c r="AJ36" s="258">
        <f>ROUND(IF(AJ9-AJ29&gt;0,AJ29,AJ9),2)</f>
        <v>0</v>
      </c>
      <c r="AK36" s="224"/>
      <c r="AL36" s="221"/>
    </row>
    <row r="37" spans="1:38" hidden="1" x14ac:dyDescent="0.2">
      <c r="F37" t="str">
        <f ca="1">"За "&amp;IF(AA1=2013,AD1,"2013 год")&amp;" при Вашем доходе "</f>
        <v xml:space="preserve">За 1 квартал при Вашем доходе </v>
      </c>
      <c r="J37" s="27">
        <f ca="1">ROUND(IF(AND(AB1&lt;=D47),AG7,IF(AND(AB1&gt;D47,AB1&lt;=D51),AH7,IF(AND(AB1&gt;D51,AB1&lt;=D56),AI7,AJ7))),2)</f>
        <v>250000</v>
      </c>
      <c r="K37" t="s">
        <v>185</v>
      </c>
      <c r="M37" t="str">
        <f ca="1">F37&amp;TEXT(J37,"0,00")&amp;" "&amp;K37&amp;" "&amp;F38&amp;TEXT(J38,"0,00")&amp;" "&amp;K38</f>
        <v>За 1 квартал при Вашем доходе 250000,00 руб. налог УСН составляет - 15000,00 руб.</v>
      </c>
      <c r="O37" s="27"/>
      <c r="AD37" s="40"/>
      <c r="AE37" s="215" t="s">
        <v>226</v>
      </c>
      <c r="AF37" s="216" t="s">
        <v>407</v>
      </c>
      <c r="AG37" s="224">
        <f t="shared" ref="AG37:AK39" si="3">ROUND(IF(AG21-AG30&gt;0,AG21-AG30,0),2)</f>
        <v>10507.88</v>
      </c>
      <c r="AH37" s="224">
        <f t="shared" si="3"/>
        <v>10507.88</v>
      </c>
      <c r="AI37" s="224">
        <f t="shared" si="3"/>
        <v>10507.88</v>
      </c>
      <c r="AJ37" s="224">
        <f t="shared" si="3"/>
        <v>24984</v>
      </c>
      <c r="AK37" s="224">
        <f t="shared" si="3"/>
        <v>24984</v>
      </c>
      <c r="AL37" s="221"/>
    </row>
    <row r="38" spans="1:38" hidden="1" x14ac:dyDescent="0.2">
      <c r="F38" t="s">
        <v>230</v>
      </c>
      <c r="J38" s="46">
        <f ca="1">ROUND(IF(AND(AB1&lt;=D47),AG9,IF(AND(AB1&gt;D47,AB1&lt;=D51),AH9,IF(AND(AB1&gt;D51,AB1&lt;=D56),AI9,AJ9))),2)</f>
        <v>15000</v>
      </c>
      <c r="K38" t="s">
        <v>185</v>
      </c>
      <c r="O38" s="27"/>
      <c r="AE38" s="215" t="s">
        <v>227</v>
      </c>
      <c r="AF38" s="216" t="s">
        <v>408</v>
      </c>
      <c r="AG38" s="224">
        <f t="shared" si="3"/>
        <v>3152.36</v>
      </c>
      <c r="AH38" s="224">
        <f t="shared" si="3"/>
        <v>3152.36</v>
      </c>
      <c r="AI38" s="224">
        <f t="shared" si="3"/>
        <v>3152.36</v>
      </c>
      <c r="AJ38" s="224">
        <f t="shared" si="3"/>
        <v>7495.2</v>
      </c>
      <c r="AK38" s="224">
        <f t="shared" si="3"/>
        <v>7495.2</v>
      </c>
      <c r="AL38" s="221"/>
    </row>
    <row r="39" spans="1:38" hidden="1" x14ac:dyDescent="0.2">
      <c r="F39" t="s">
        <v>235</v>
      </c>
      <c r="J39" s="46">
        <f ca="1">ROUND(IF(AND(AB1&lt;=D47),AG19,IF(AND(AB1&gt;D47,AB1&lt;=D51),AH19,IF(AND(AB1&gt;D51,AB1&lt;=D56),AI19,AJ19))),2)</f>
        <v>15000</v>
      </c>
      <c r="K39" t="s">
        <v>185</v>
      </c>
      <c r="M39" t="str">
        <f ca="1">IF(J39&gt;0,(F39&amp;TEXT(J39,"0,00")&amp;" "&amp;K39&amp;" можно оплатить взносами в ПФР и ФФОМС"),"")</f>
        <v>Обратите внимание: налог 15000,00 руб. можно оплатить взносами в ПФР и ФФОМС</v>
      </c>
      <c r="O39" s="27"/>
      <c r="AE39" s="215" t="s">
        <v>167</v>
      </c>
      <c r="AF39" s="216" t="s">
        <v>409</v>
      </c>
      <c r="AG39" s="224">
        <f t="shared" si="3"/>
        <v>1339.76</v>
      </c>
      <c r="AH39" s="224">
        <f t="shared" si="3"/>
        <v>1339.76</v>
      </c>
      <c r="AI39" s="224">
        <f t="shared" si="3"/>
        <v>1339.76</v>
      </c>
      <c r="AJ39" s="224">
        <f t="shared" si="3"/>
        <v>3185.46</v>
      </c>
      <c r="AK39" s="224">
        <f t="shared" si="3"/>
        <v>3185.46</v>
      </c>
      <c r="AL39" s="221"/>
    </row>
    <row r="40" spans="1:38" hidden="1" x14ac:dyDescent="0.2">
      <c r="F40" t="s">
        <v>237</v>
      </c>
      <c r="J40" s="46">
        <f>J41+J42+J43+J44</f>
        <v>9625.91</v>
      </c>
      <c r="K40" t="s">
        <v>185</v>
      </c>
      <c r="M40" t="str">
        <f>F40&amp;TEXT(J40,"0,00")&amp;" руб."&amp;IF(J40&gt;0,(F41&amp;TEXT(J41,"0,00")&amp;" руб.; "&amp;F42&amp;TEXT(J42,"0,00")&amp;" руб.; "&amp;F43&amp;TEXT(J43,"0,00")&amp;" руб.; "&amp;F44&amp;TEXT(J44,"0,00")&amp;" руб."),"")</f>
        <v>Вы уплатили всего: 9625,91 руб., в том числе налог УСН 9625,91 руб.; ПФРс 0,00 руб.; ПФРн 0,00 руб.; ФФОМС 0,00 руб.</v>
      </c>
      <c r="O40" s="27"/>
      <c r="AE40" s="215"/>
      <c r="AF40" s="216"/>
      <c r="AG40" s="224"/>
      <c r="AH40" s="224"/>
      <c r="AI40" s="224"/>
      <c r="AJ40" s="224"/>
      <c r="AK40" s="224"/>
      <c r="AL40" s="221"/>
    </row>
    <row r="41" spans="1:38" hidden="1" x14ac:dyDescent="0.2">
      <c r="F41" t="s">
        <v>236</v>
      </c>
      <c r="J41" s="46">
        <f>AK49</f>
        <v>9625.91</v>
      </c>
      <c r="K41" t="s">
        <v>185</v>
      </c>
      <c r="O41" s="27"/>
      <c r="AE41" s="236"/>
      <c r="AF41" s="237" t="s">
        <v>404</v>
      </c>
      <c r="AG41" s="238">
        <f>IF(AG9-AG19&gt;0,AG9-AG19,0)</f>
        <v>0</v>
      </c>
      <c r="AH41" s="238">
        <f>IF(AH9-AH19&gt;0,AH9-AH19,0)</f>
        <v>0</v>
      </c>
      <c r="AI41" s="238">
        <f>IF(AI9-AI19&gt;0,AI9-AI19,0)</f>
        <v>0</v>
      </c>
      <c r="AJ41" s="238">
        <f>IF(AJ9-AJ19&gt;0,AJ9-AJ19,0)</f>
        <v>0</v>
      </c>
      <c r="AK41" s="238">
        <f>IF(AK9-AK19&gt;0,AK9-AK19,0)</f>
        <v>0</v>
      </c>
      <c r="AL41" s="221"/>
    </row>
    <row r="42" spans="1:38" hidden="1" x14ac:dyDescent="0.2">
      <c r="F42" t="s">
        <v>231</v>
      </c>
      <c r="J42" s="46">
        <f>AK30</f>
        <v>0</v>
      </c>
      <c r="K42" t="s">
        <v>185</v>
      </c>
      <c r="O42" s="27"/>
      <c r="AE42" s="217"/>
      <c r="AF42" s="223" t="s">
        <v>405</v>
      </c>
      <c r="AG42" s="224">
        <f>ROUND(IF(AG41-AG49&gt;0,AG41-AG49,0),2)</f>
        <v>0</v>
      </c>
      <c r="AH42" s="224">
        <f>ROUND(IF(AH41-AH49&gt;0,AH41-AH49,0),2)</f>
        <v>0</v>
      </c>
      <c r="AI42" s="224">
        <f>ROUND(IF(AI41-AI49&gt;0,AI41-AI49,0),2)</f>
        <v>0</v>
      </c>
      <c r="AJ42" s="224">
        <f>ROUND(IF(AJ41-AJ49&gt;0,AJ41-AJ49,0),2)</f>
        <v>0</v>
      </c>
      <c r="AK42" s="224">
        <f>ROUND(IF(AK41-AK49&gt;0,AK41-AK49,0),2)</f>
        <v>0</v>
      </c>
    </row>
    <row r="43" spans="1:38" hidden="1" x14ac:dyDescent="0.2">
      <c r="F43" t="s">
        <v>232</v>
      </c>
      <c r="J43" s="46">
        <f>AK31</f>
        <v>0</v>
      </c>
      <c r="K43" t="s">
        <v>185</v>
      </c>
      <c r="O43" s="27"/>
      <c r="AE43" s="217"/>
      <c r="AF43" s="223"/>
      <c r="AG43" s="224"/>
      <c r="AH43" s="224"/>
      <c r="AI43" s="224"/>
      <c r="AJ43" s="224"/>
      <c r="AK43" s="221"/>
    </row>
    <row r="44" spans="1:38" hidden="1" x14ac:dyDescent="0.2">
      <c r="D44" s="28"/>
      <c r="F44" t="s">
        <v>233</v>
      </c>
      <c r="J44" s="46">
        <f>AK32</f>
        <v>0</v>
      </c>
      <c r="K44" t="s">
        <v>185</v>
      </c>
      <c r="N44" s="71"/>
      <c r="O44" s="28"/>
      <c r="AE44" s="217"/>
      <c r="AF44" s="252" t="s">
        <v>406</v>
      </c>
      <c r="AG44" s="253">
        <f>ROUND(IF(AG9-AG19+AG34-AG49&gt;0,AG9-AG19+AG34-AG49,0),2)</f>
        <v>5374.09</v>
      </c>
      <c r="AH44" s="253">
        <f>ROUND(IF(AH9-AH19+AH34-AH49&gt;0,AH9-AH19+AH34-AH49,0),2)</f>
        <v>5374.09</v>
      </c>
      <c r="AI44" s="253">
        <f>ROUND(IF(AI9-AI19+AI34-AI49&gt;0,AI9-AI19+AI34-AI49,0),2)</f>
        <v>5374.09</v>
      </c>
      <c r="AJ44" s="253">
        <f>ROUND(IF(AJ9-AJ19+AJ34-AJ49&gt;0,AJ9-AJ19+AJ34-AJ49,0),2)</f>
        <v>5374.09</v>
      </c>
      <c r="AK44" s="253">
        <f>ROUND(IF(AK9-AK19+AK34-AK49&gt;0,AK9-AK19+AK34-AK49,0),2)</f>
        <v>5374.09</v>
      </c>
    </row>
    <row r="45" spans="1:38" hidden="1" x14ac:dyDescent="0.2">
      <c r="D45" s="28">
        <v>41357</v>
      </c>
      <c r="J45" s="46"/>
      <c r="O45" s="27"/>
      <c r="AD45" s="40"/>
      <c r="AE45" s="217"/>
      <c r="AF45" s="252"/>
      <c r="AG45" s="253"/>
      <c r="AH45" s="253"/>
      <c r="AI45" s="253"/>
      <c r="AJ45" s="253"/>
      <c r="AK45" s="253"/>
    </row>
    <row r="46" spans="1:38" hidden="1" x14ac:dyDescent="0.2">
      <c r="D46" s="28">
        <v>41362</v>
      </c>
      <c r="J46" s="46"/>
      <c r="O46" s="27"/>
      <c r="AE46" s="217"/>
      <c r="AF46" s="252" t="s">
        <v>420</v>
      </c>
      <c r="AG46" s="258">
        <f>НУСН3-ПФзУдоп3</f>
        <v>15000</v>
      </c>
      <c r="AH46" s="258">
        <f>НУСН6-ПФзУдоп6</f>
        <v>15000</v>
      </c>
      <c r="AI46" s="258">
        <f>НУСН9-ПФзУдоп9</f>
        <v>15000</v>
      </c>
      <c r="AJ46" s="265">
        <f>НУСН12-ПФзУдоп12</f>
        <v>15000</v>
      </c>
      <c r="AK46" s="265"/>
    </row>
    <row r="47" spans="1:38" hidden="1" x14ac:dyDescent="0.2">
      <c r="D47" s="28">
        <v>41389</v>
      </c>
      <c r="F47" t="s">
        <v>234</v>
      </c>
      <c r="J47" s="27">
        <f>AG37</f>
        <v>10507.88</v>
      </c>
      <c r="K47" t="s">
        <v>185</v>
      </c>
      <c r="M47" t="str">
        <f>F47&amp;TEXT(J47,"0,00")&amp;" "&amp;K47&amp;IF(РждГод&gt;=1967,F48&amp;TEXT(J48,"0,00")&amp;" "&amp;K48,"")&amp;F49&amp;TEXT(J49,"0,00")&amp;" "&amp;K49&amp;" - обязательно до 29 марта!"</f>
        <v xml:space="preserve">  Взносы в ПФР (страховая) - 10507,88 руб.; в ПФР (накопительная) - 3152,36 руб.; в ФФОМС - 1339,76 руб. - обязательно до 29 марта!</v>
      </c>
      <c r="O47" s="27"/>
      <c r="AE47" s="217"/>
      <c r="AF47" s="223"/>
      <c r="AG47" s="224"/>
      <c r="AH47" s="224"/>
      <c r="AI47" s="224"/>
      <c r="AJ47" s="224"/>
      <c r="AK47" s="221"/>
    </row>
    <row r="48" spans="1:38" hidden="1" x14ac:dyDescent="0.2">
      <c r="F48" t="s">
        <v>228</v>
      </c>
      <c r="J48" s="27">
        <f>AG38</f>
        <v>3152.36</v>
      </c>
      <c r="K48" t="s">
        <v>185</v>
      </c>
      <c r="O48" s="27"/>
      <c r="AF48" s="237" t="s">
        <v>191</v>
      </c>
      <c r="AG48" s="249">
        <f>D31+SUMIF(I18:I21,D29,L18:L21)</f>
        <v>9625.91</v>
      </c>
      <c r="AH48" s="249">
        <f>SUMIF(I23:I26,D29,L23:L26)+SUMIF(N18:N21,D29,Q18:Q21)</f>
        <v>0</v>
      </c>
      <c r="AI48" s="249">
        <f>SUMIF(N23:N26,D29,Q23:Q26)+SUMIF(S18:S21,D29,V18:V21)</f>
        <v>0</v>
      </c>
      <c r="AJ48" s="250">
        <f>SUMIF(S23:S26,D29,V23:V26)</f>
        <v>0</v>
      </c>
      <c r="AK48" s="250">
        <f>SUMIF(X18:X21,D29,AA18:AA21)</f>
        <v>0</v>
      </c>
    </row>
    <row r="49" spans="3:38" hidden="1" x14ac:dyDescent="0.2">
      <c r="D49" s="28">
        <v>41449</v>
      </c>
      <c r="F49" t="s">
        <v>229</v>
      </c>
      <c r="J49" s="27">
        <f>AG39</f>
        <v>1339.76</v>
      </c>
      <c r="K49" t="s">
        <v>185</v>
      </c>
      <c r="O49" s="27"/>
      <c r="AF49" s="251" t="s">
        <v>192</v>
      </c>
      <c r="AG49" s="229">
        <f>AG48</f>
        <v>9625.91</v>
      </c>
      <c r="AH49" s="229">
        <f>AH48+AG49</f>
        <v>9625.91</v>
      </c>
      <c r="AI49" s="229">
        <f>AI48+AH49</f>
        <v>9625.91</v>
      </c>
      <c r="AJ49" s="229">
        <f>AJ48+AI49</f>
        <v>9625.91</v>
      </c>
      <c r="AK49" s="229">
        <f>AK48+AJ49</f>
        <v>9625.91</v>
      </c>
    </row>
    <row r="50" spans="3:38" hidden="1" x14ac:dyDescent="0.2">
      <c r="D50" s="28">
        <v>41453</v>
      </c>
      <c r="J50" s="27"/>
      <c r="O50" s="27"/>
      <c r="AF50" s="228"/>
      <c r="AG50" s="229"/>
      <c r="AH50" s="229"/>
      <c r="AI50" s="229"/>
      <c r="AJ50" s="229"/>
      <c r="AK50" s="230"/>
    </row>
    <row r="51" spans="3:38" hidden="1" x14ac:dyDescent="0.2">
      <c r="D51" s="28">
        <v>41480</v>
      </c>
      <c r="F51" t="s">
        <v>234</v>
      </c>
      <c r="J51" s="27">
        <f>AH37</f>
        <v>10507.88</v>
      </c>
      <c r="K51" t="s">
        <v>185</v>
      </c>
      <c r="M51" t="str">
        <f>F51&amp;TEXT(J51,"0,00")&amp;" "&amp;K51&amp;IF(РждГод&gt;=1967,F52&amp;TEXT(J52,"0,00")&amp;" "&amp;K52,"")&amp;F53&amp;TEXT(J53,"0,00")&amp;" "&amp;K53&amp;" - обязательно до 28 июня!"</f>
        <v xml:space="preserve">  Взносы в ПФР (страховая) - 10507,88 руб.; в ПФР (накопительная) - 3152,36 руб.; в ФФОМС - 1339,76 руб. - обязательно до 28 июня!</v>
      </c>
      <c r="O51" s="27"/>
      <c r="AF51" t="s">
        <v>388</v>
      </c>
      <c r="AG51" s="46">
        <f>AG44</f>
        <v>5374.09</v>
      </c>
      <c r="AH51" s="46">
        <f>AH44</f>
        <v>5374.09</v>
      </c>
      <c r="AI51" s="46">
        <f>AI44</f>
        <v>5374.09</v>
      </c>
      <c r="AJ51" s="46">
        <f>AJ44</f>
        <v>5374.09</v>
      </c>
      <c r="AK51" s="46">
        <f>AK44</f>
        <v>5374.09</v>
      </c>
    </row>
    <row r="52" spans="3:38" ht="13.5" hidden="1" customHeight="1" x14ac:dyDescent="0.2">
      <c r="F52" t="s">
        <v>228</v>
      </c>
      <c r="J52" s="27">
        <f>AH38</f>
        <v>3152.36</v>
      </c>
      <c r="K52" t="s">
        <v>185</v>
      </c>
      <c r="O52" s="27"/>
      <c r="AF52" s="70" t="s">
        <v>414</v>
      </c>
      <c r="AG52" s="259">
        <f>ROUND(IF(AG51-AH48&gt;0,AG51-AH48,0),2)</f>
        <v>5374.09</v>
      </c>
      <c r="AH52" s="259">
        <f>ROUND(IF(AH51-AI48&gt;0,AH51-AI48,0),2)</f>
        <v>5374.09</v>
      </c>
      <c r="AI52" s="259">
        <f>ROUND(IF(AI51-AJ48&gt;0,AI51-AJ48,0),2)</f>
        <v>5374.09</v>
      </c>
      <c r="AJ52" s="259">
        <f>ROUND(IF(AI51-AJ48-AK48&gt;0,AI51-AJ48-AK48,0),2)</f>
        <v>5374.09</v>
      </c>
      <c r="AK52" s="259">
        <f>ROUND(IF(AJ51-AK48&gt;0,AJ51-AK48,0),2)</f>
        <v>5374.09</v>
      </c>
    </row>
    <row r="53" spans="3:38" hidden="1" x14ac:dyDescent="0.2">
      <c r="F53" t="s">
        <v>229</v>
      </c>
      <c r="J53" s="27">
        <f>AH39</f>
        <v>1339.76</v>
      </c>
      <c r="K53" t="s">
        <v>185</v>
      </c>
      <c r="O53" s="27"/>
      <c r="AE53" s="254">
        <f>M97/AE54</f>
        <v>2.6666666666666668E-4</v>
      </c>
      <c r="AF53" s="255">
        <f>SUM(AG53:AJ53)</f>
        <v>515.91264000000001</v>
      </c>
      <c r="AG53" s="255">
        <f>IF(AG51&gt;0,AG51*AE53*90,0)</f>
        <v>128.97816</v>
      </c>
      <c r="AH53" s="255">
        <f>IF(AH51&gt;0,AH51*AE53*90,0)</f>
        <v>128.97816</v>
      </c>
      <c r="AI53" s="255">
        <f>IF(AI51&gt;0,AI51*AE53*90,0)</f>
        <v>128.97816</v>
      </c>
      <c r="AJ53" s="255">
        <f>IF(AJ51&gt;0,AJ51*AE53*90,0)</f>
        <v>128.97816</v>
      </c>
      <c r="AK53" s="256"/>
    </row>
    <row r="54" spans="3:38" hidden="1" x14ac:dyDescent="0.2">
      <c r="D54" s="28">
        <v>41541</v>
      </c>
      <c r="F54" t="s">
        <v>259</v>
      </c>
      <c r="J54" s="27">
        <f ca="1">ROUND(IF(AND(AB1&gt;D45,AB1&lt;=D46),AG42,IF(AND(AB1&gt;D46,AB1&lt;=D47),AG44,0)),2)</f>
        <v>5374.09</v>
      </c>
      <c r="K54" t="s">
        <v>185</v>
      </c>
      <c r="M54" t="str">
        <f ca="1">F54&amp;TEXT(J54,"0,00")&amp;" "&amp;K54&amp;" - обязательно до 25 апреля!"</f>
        <v xml:space="preserve">  Налог УСН в размере - 5374,09 руб. - обязательно до 25 апреля!</v>
      </c>
      <c r="O54" s="27"/>
      <c r="AE54" s="55">
        <v>300</v>
      </c>
      <c r="AF54" s="70" t="s">
        <v>413</v>
      </c>
      <c r="AG54" s="46">
        <f ca="1">ROUND(IF(AND(AB1&gt;D47,AG51&gt;0),AG51,0),2)</f>
        <v>0</v>
      </c>
      <c r="AH54" s="46">
        <f ca="1">ROUND(IF(AND(AB1&gt;D51,AH51&gt;0),AH51,0),2)</f>
        <v>0</v>
      </c>
      <c r="AI54" s="46">
        <f ca="1">ROUND(IF(AND(AB1&gt;D56,AI51&gt;0),AI51,0),2)</f>
        <v>0</v>
      </c>
      <c r="AJ54" s="46">
        <f ca="1">ROUND(IF(AND(AB1&gt;D60,AI51-AJ48&gt;0),AI51-AJ48,0),2)</f>
        <v>0</v>
      </c>
      <c r="AK54" s="46">
        <f ca="1">ROUND(IF(AND(AB1&gt;D61,AK51&gt;0),AK51,0),2)</f>
        <v>0</v>
      </c>
    </row>
    <row r="55" spans="3:38" hidden="1" x14ac:dyDescent="0.2">
      <c r="D55" s="28">
        <v>41547</v>
      </c>
      <c r="J55" s="27"/>
      <c r="O55" s="27"/>
    </row>
    <row r="56" spans="3:38" ht="12.75" hidden="1" customHeight="1" x14ac:dyDescent="0.2">
      <c r="D56" s="28">
        <v>41572</v>
      </c>
      <c r="F56" t="s">
        <v>234</v>
      </c>
      <c r="J56" s="27">
        <f>AI37</f>
        <v>10507.88</v>
      </c>
      <c r="K56" t="s">
        <v>185</v>
      </c>
      <c r="M56" t="str">
        <f>F56&amp;TEXT(J56,"0,00")&amp;" "&amp;K56&amp;IF(РждГод&gt;=1967,F57&amp;TEXT(J57,"0,00")&amp;" "&amp;K57,"")&amp;F58&amp;TEXT(J58,"0,00")&amp;" "&amp;K58&amp;" - обязательно до 30 сентября!"</f>
        <v xml:space="preserve">  Взносы в ПФР (страховая) - 10507,88 руб.; в ПФР (накопительная) - 3152,36 руб.; в ФФОМС - 1339,76 руб. - обязательно до 30 сентября!</v>
      </c>
      <c r="O56" s="27"/>
      <c r="AF56" t="s">
        <v>389</v>
      </c>
      <c r="AJ56" s="46">
        <f ca="1">ROUND(IF(AND(AB1&gt;D60,AJ10-AJ29&gt;0),AJ10-AJ29,0),2)</f>
        <v>0</v>
      </c>
      <c r="AK56" s="46">
        <f ca="1">ROUND(IF(AND(AB1&gt;D61,AJ10-AK29&gt;0),AJ10-AK29,0),2)</f>
        <v>0</v>
      </c>
    </row>
    <row r="57" spans="3:38" hidden="1" x14ac:dyDescent="0.2">
      <c r="F57" t="s">
        <v>228</v>
      </c>
      <c r="J57" s="27">
        <f>AI38</f>
        <v>3152.36</v>
      </c>
      <c r="K57" t="s">
        <v>185</v>
      </c>
      <c r="O57" s="27"/>
      <c r="AL57" s="39"/>
    </row>
    <row r="58" spans="3:38" hidden="1" x14ac:dyDescent="0.2">
      <c r="F58" t="s">
        <v>229</v>
      </c>
      <c r="J58" s="27">
        <f>AI39</f>
        <v>1339.76</v>
      </c>
      <c r="K58" t="s">
        <v>185</v>
      </c>
      <c r="O58" s="27"/>
    </row>
    <row r="59" spans="3:38" hidden="1" x14ac:dyDescent="0.2">
      <c r="D59" s="28">
        <v>41627</v>
      </c>
      <c r="F59" t="s">
        <v>259</v>
      </c>
      <c r="J59" s="27">
        <f ca="1">ROUND(IF(AND(AB1&gt;D49,AB1&lt;=D50),AH42,IF(AND(AB1&gt;D50,AB1&lt;=D51),AH44,0)),2)</f>
        <v>0</v>
      </c>
      <c r="K59" t="s">
        <v>185</v>
      </c>
      <c r="M59" t="str">
        <f ca="1">F59&amp;TEXT(J59,"0,00")&amp;" "&amp;K59&amp;" - обязательно до 25 июля!"</f>
        <v xml:space="preserve">  Налог УСН в размере - 0,00 руб. - обязательно до 25 июля!</v>
      </c>
      <c r="O59" s="27"/>
      <c r="AG59" s="39"/>
      <c r="AH59" s="39"/>
      <c r="AI59" s="39"/>
      <c r="AJ59" s="39"/>
    </row>
    <row r="60" spans="3:38" hidden="1" x14ac:dyDescent="0.2">
      <c r="D60" s="28">
        <v>41639</v>
      </c>
      <c r="J60" s="27"/>
      <c r="O60" s="27"/>
      <c r="AF60" s="39"/>
    </row>
    <row r="61" spans="3:38" hidden="1" x14ac:dyDescent="0.2">
      <c r="D61" s="28">
        <v>41759</v>
      </c>
      <c r="F61" t="s">
        <v>234</v>
      </c>
      <c r="J61" s="27">
        <f>AJ37</f>
        <v>24984</v>
      </c>
      <c r="K61" t="s">
        <v>185</v>
      </c>
      <c r="M61" t="str">
        <f>F61&amp;TEXT(J61,"0,00")&amp;" "&amp;K61&amp;IF(РждГод&gt;=1967,F62&amp;TEXT(J62,"0,00")&amp;" "&amp;K62,"")&amp;F63&amp;TEXT(J63,"0,00")&amp;" "&amp;K63&amp;" - ПФР рекомендует до 25 декабря, обязательно до 31 декабря 2013 года!"</f>
        <v xml:space="preserve">  Взносы в ПФР (страховая) - 24984,00 руб.; в ПФР (накопительная) - 7495,20 руб.; в ФФОМС - 3185,46 руб. - ПФР рекомендует до 25 декабря, обязательно до 31 декабря 2013 года!</v>
      </c>
      <c r="O61" s="27"/>
      <c r="AE61" s="39"/>
    </row>
    <row r="62" spans="3:38" hidden="1" x14ac:dyDescent="0.2">
      <c r="F62" t="s">
        <v>228</v>
      </c>
      <c r="J62" s="27">
        <f>AJ38</f>
        <v>7495.2</v>
      </c>
      <c r="K62" t="s">
        <v>185</v>
      </c>
      <c r="O62" s="27"/>
    </row>
    <row r="63" spans="3:38" hidden="1" x14ac:dyDescent="0.2">
      <c r="F63" t="s">
        <v>229</v>
      </c>
      <c r="J63" s="27">
        <f>AJ39</f>
        <v>3185.46</v>
      </c>
      <c r="K63" t="s">
        <v>185</v>
      </c>
      <c r="O63" s="27"/>
    </row>
    <row r="64" spans="3:38" s="39" customFormat="1" hidden="1" x14ac:dyDescent="0.2">
      <c r="C64"/>
      <c r="D64"/>
      <c r="E64"/>
      <c r="F64" t="s">
        <v>259</v>
      </c>
      <c r="G64"/>
      <c r="H64"/>
      <c r="I64"/>
      <c r="J64" s="27">
        <f ca="1">ROUND(IF(AND(AB1&gt;D54,AB1&lt;=D55),AI42,IF(AND(AB1&gt;D55,AB1&lt;=D56),AI44,0)),2)</f>
        <v>0</v>
      </c>
      <c r="K64" t="s">
        <v>185</v>
      </c>
      <c r="L64"/>
      <c r="M64" t="str">
        <f ca="1">F64&amp;TEXT(J64,"0,00")&amp;" "&amp;K64&amp;" - обязательно до 25 октября!"</f>
        <v xml:space="preserve">  Налог УСН в размере - 0,00 руб. - обязательно до 25 октября!</v>
      </c>
      <c r="N64"/>
      <c r="O64" s="27"/>
      <c r="P64"/>
      <c r="Q64"/>
      <c r="R64"/>
      <c r="S64"/>
      <c r="T64"/>
      <c r="U64"/>
      <c r="V64"/>
      <c r="W64"/>
      <c r="X64"/>
      <c r="Y64"/>
      <c r="Z64"/>
      <c r="AA64"/>
      <c r="AB64"/>
      <c r="AC64"/>
      <c r="AD64"/>
      <c r="AE64"/>
      <c r="AF64"/>
      <c r="AG64"/>
      <c r="AH64"/>
      <c r="AI64"/>
      <c r="AJ64"/>
      <c r="AK64"/>
      <c r="AL64"/>
    </row>
    <row r="65" spans="3:38" hidden="1" x14ac:dyDescent="0.2">
      <c r="J65" s="27"/>
      <c r="O65" s="27"/>
    </row>
    <row r="66" spans="3:38" hidden="1" x14ac:dyDescent="0.2">
      <c r="F66" t="s">
        <v>234</v>
      </c>
      <c r="J66" s="27">
        <f>AK37</f>
        <v>24984</v>
      </c>
      <c r="K66" t="s">
        <v>185</v>
      </c>
      <c r="M66" t="str">
        <f>F66&amp;TEXT(J66,"0,00")&amp;" "&amp;K66&amp;IF(РждГод&gt;=1967,F67&amp;TEXT(J67,"0,00")&amp;" "&amp;K67,"")&amp;F68&amp;TEXT(J68,"0,00")&amp;" "&amp;K68&amp;" - надо было до 31 декабря 2013 года! Теперь ПФР будет начислять пени за каждый день просрочки ..."</f>
        <v xml:space="preserve">  Взносы в ПФР (страховая) - 24984,00 руб.; в ПФР (накопительная) - 7495,20 руб.; в ФФОМС - 3185,46 руб. - надо было до 31 декабря 2013 года! Теперь ПФР будет начислять пени за каждый день просрочки ...</v>
      </c>
      <c r="O66" s="27"/>
    </row>
    <row r="67" spans="3:38" hidden="1" x14ac:dyDescent="0.2">
      <c r="F67" t="s">
        <v>228</v>
      </c>
      <c r="J67" s="27">
        <f>AK38</f>
        <v>7495.2</v>
      </c>
      <c r="K67" t="s">
        <v>185</v>
      </c>
      <c r="O67" s="27"/>
      <c r="AL67" s="39"/>
    </row>
    <row r="68" spans="3:38" ht="12.75" hidden="1" customHeight="1" x14ac:dyDescent="0.2">
      <c r="F68" t="s">
        <v>229</v>
      </c>
      <c r="J68" s="27">
        <f>AK39</f>
        <v>3185.46</v>
      </c>
      <c r="K68" t="s">
        <v>185</v>
      </c>
      <c r="O68" s="27"/>
      <c r="AL68" s="39"/>
    </row>
    <row r="69" spans="3:38" hidden="1" x14ac:dyDescent="0.2">
      <c r="F69" t="s">
        <v>259</v>
      </c>
      <c r="J69" s="27">
        <f ca="1">ROUND(IF(AND(AB1&gt;D59,AB1&lt;=D60),AJ42,IF(AND(AB1&gt;D60,AB1&lt;=D61),AK44,0)),2)</f>
        <v>0</v>
      </c>
      <c r="K69" t="s">
        <v>185</v>
      </c>
      <c r="M69" t="str">
        <f ca="1">F69&amp;TEXT(J69,"0,00")&amp;" "&amp;K69&amp;" - обязательно до 30 апреля 2014 года!"</f>
        <v xml:space="preserve">  Налог УСН в размере - 0,00 руб. - обязательно до 30 апреля 2014 года!</v>
      </c>
      <c r="O69" s="27"/>
      <c r="AG69" s="39"/>
      <c r="AH69" s="39"/>
      <c r="AI69" s="39"/>
      <c r="AJ69" s="39"/>
      <c r="AK69" s="39"/>
      <c r="AL69" s="39"/>
    </row>
    <row r="70" spans="3:38" hidden="1" x14ac:dyDescent="0.2">
      <c r="AF70" s="39"/>
    </row>
    <row r="71" spans="3:38" ht="12.75" hidden="1" customHeight="1" x14ac:dyDescent="0.2">
      <c r="D71" s="28"/>
      <c r="F71" t="s">
        <v>261</v>
      </c>
      <c r="J71" s="27">
        <f>AG52</f>
        <v>5374.09</v>
      </c>
      <c r="K71" t="s">
        <v>262</v>
      </c>
      <c r="M71" t="str">
        <f>"За 1 квартал Вы не заплатили "&amp;F71&amp;TEXT(J71,"0,00")&amp;K71&amp;" - на эту сумму ФНС РФ ежедневно начисляются пени!"</f>
        <v>За 1 квартал Вы не заплатили Налог и/или Взносы - 5374,09 руб. - на эту сумму ФНС РФ ежедневно начисляются пени!</v>
      </c>
      <c r="AE71" s="39"/>
    </row>
    <row r="72" spans="3:38" hidden="1" x14ac:dyDescent="0.2">
      <c r="D72" s="28"/>
      <c r="F72" t="s">
        <v>261</v>
      </c>
      <c r="J72" s="27">
        <f>AH52</f>
        <v>5374.09</v>
      </c>
      <c r="K72" t="s">
        <v>262</v>
      </c>
      <c r="M72" t="str">
        <f>"За полугодие Вы не заплатили "&amp;F72&amp;TEXT(J72,"0,00")&amp;K72&amp;" - на эту сумму ФНС РФ ежедневно начисляются пени!"</f>
        <v>За полугодие Вы не заплатили Налог и/или Взносы - 5374,09 руб. - на эту сумму ФНС РФ ежедневно начисляются пени!</v>
      </c>
    </row>
    <row r="73" spans="3:38" hidden="1" x14ac:dyDescent="0.2">
      <c r="F73" t="s">
        <v>261</v>
      </c>
      <c r="J73" s="27">
        <f>AI52</f>
        <v>5374.09</v>
      </c>
      <c r="K73" t="s">
        <v>262</v>
      </c>
      <c r="M73" t="str">
        <f>"За 9 месяцев Вы не заплатили "&amp;F73&amp;TEXT(J73,"0,00")&amp;K73&amp;" - на эту сумму ФНС РФ ежедневно начисляются пени!"</f>
        <v>За 9 месяцев Вы не заплатили Налог и/или Взносы - 5374,09 руб. - на эту сумму ФНС РФ ежедневно начисляются пени!</v>
      </c>
    </row>
    <row r="74" spans="3:38" s="39" customFormat="1" hidden="1" x14ac:dyDescent="0.2">
      <c r="C74"/>
      <c r="D74"/>
      <c r="E74"/>
      <c r="F74" t="s">
        <v>261</v>
      </c>
      <c r="G74"/>
      <c r="H74"/>
      <c r="I74"/>
      <c r="J74" s="27">
        <f>AJ52</f>
        <v>5374.09</v>
      </c>
      <c r="K74" t="s">
        <v>262</v>
      </c>
      <c r="L74"/>
      <c r="M74" t="str">
        <f>"За 2013 год Вы не заплатили "&amp;F74&amp;TEXT(J74,"0,00")&amp;K74&amp;" - на эту сумму ФНС РФ ежедневно начисляются пени!"</f>
        <v>За 2013 год Вы не заплатили Налог и/или Взносы - 5374,09 руб. - на эту сумму ФНС РФ ежедневно начисляются пени!</v>
      </c>
      <c r="N74"/>
      <c r="O74"/>
      <c r="P74"/>
      <c r="Q74"/>
      <c r="R74"/>
      <c r="S74"/>
      <c r="T74"/>
      <c r="U74"/>
      <c r="V74"/>
      <c r="W74"/>
      <c r="X74"/>
      <c r="Y74"/>
      <c r="Z74"/>
      <c r="AA74"/>
      <c r="AB74"/>
      <c r="AE74"/>
      <c r="AF74"/>
      <c r="AG74"/>
      <c r="AH74"/>
      <c r="AI74"/>
      <c r="AJ74"/>
      <c r="AK74"/>
      <c r="AL74"/>
    </row>
    <row r="75" spans="3:38" s="39" customFormat="1" hidden="1" x14ac:dyDescent="0.2">
      <c r="C75"/>
      <c r="D75"/>
      <c r="E75"/>
      <c r="F75" t="s">
        <v>391</v>
      </c>
      <c r="G75"/>
      <c r="H75"/>
      <c r="I75"/>
      <c r="J75" s="27">
        <f>AK52</f>
        <v>5374.09</v>
      </c>
      <c r="K75" t="s">
        <v>262</v>
      </c>
      <c r="L75"/>
      <c r="M75" t="str">
        <f>"За 2013 год Вы не заплатили "&amp;F75&amp;TEXT(J75,"0,00")&amp;K75&amp;" - на эту сумму ФНС РФ ежедневно начисляются пени!"</f>
        <v>За 2013 год Вы не заплатили Налог - 5374,09 руб. - на эту сумму ФНС РФ ежедневно начисляются пени!</v>
      </c>
      <c r="N75"/>
      <c r="O75"/>
      <c r="P75"/>
      <c r="Q75"/>
      <c r="R75"/>
      <c r="S75"/>
      <c r="T75"/>
      <c r="U75"/>
      <c r="V75"/>
      <c r="W75"/>
      <c r="X75"/>
      <c r="Y75"/>
      <c r="Z75"/>
      <c r="AA75"/>
      <c r="AB75"/>
      <c r="AE75"/>
      <c r="AF75"/>
      <c r="AG75"/>
      <c r="AH75"/>
      <c r="AI75"/>
      <c r="AJ75"/>
      <c r="AK75"/>
      <c r="AL75"/>
    </row>
    <row r="76" spans="3:38" s="39" customFormat="1" hidden="1" x14ac:dyDescent="0.2">
      <c r="C76"/>
      <c r="D76"/>
      <c r="E76"/>
      <c r="F76"/>
      <c r="G76"/>
      <c r="H76"/>
      <c r="I76"/>
      <c r="J76" s="27">
        <f>ROUND(IF(ДеклУСН12&gt;УСНфактУгод,0,УСНфактУгод-ДеклУСН12),2)</f>
        <v>0</v>
      </c>
      <c r="K76" t="s">
        <v>262</v>
      </c>
      <c r="L76"/>
      <c r="M76" t="str">
        <f>"За 2013 год Вы переплатили Налог УСН на сумму "&amp;TEXT(J76,"0,00")&amp;K76&amp;" ... Обратитесь в ФНС РФ с заявлением!"</f>
        <v>За 2013 год Вы переплатили Налог УСН на сумму 0,00 руб. ... Обратитесь в ФНС РФ с заявлением!</v>
      </c>
      <c r="N76"/>
      <c r="O76"/>
      <c r="P76"/>
      <c r="Q76"/>
      <c r="R76"/>
      <c r="S76"/>
      <c r="T76"/>
      <c r="U76"/>
      <c r="V76"/>
      <c r="W76"/>
      <c r="X76"/>
      <c r="Y76"/>
      <c r="Z76"/>
      <c r="AA76"/>
      <c r="AB76"/>
      <c r="AE76"/>
      <c r="AF76"/>
      <c r="AG76"/>
      <c r="AH76"/>
      <c r="AI76"/>
      <c r="AJ76"/>
      <c r="AK76"/>
      <c r="AL76"/>
    </row>
    <row r="77" spans="3:38" hidden="1" x14ac:dyDescent="0.2">
      <c r="J77" s="27"/>
      <c r="AL77" s="39"/>
    </row>
    <row r="78" spans="3:38" hidden="1" x14ac:dyDescent="0.2"/>
    <row r="79" spans="3:38" hidden="1" x14ac:dyDescent="0.2">
      <c r="AG79" s="39"/>
      <c r="AH79" s="39"/>
      <c r="AI79" s="39"/>
      <c r="AJ79" s="39"/>
      <c r="AK79" s="39"/>
    </row>
    <row r="80" spans="3:38" hidden="1" x14ac:dyDescent="0.2">
      <c r="E80" s="46"/>
      <c r="AF80" s="39"/>
    </row>
    <row r="81" spans="3:38" x14ac:dyDescent="0.2">
      <c r="AE81" s="39"/>
    </row>
    <row r="84" spans="3:38" s="39" customFormat="1" x14ac:dyDescent="0.2">
      <c r="C84"/>
      <c r="D84"/>
      <c r="E84"/>
      <c r="F84"/>
      <c r="G84"/>
      <c r="H84"/>
      <c r="I84"/>
      <c r="J84"/>
      <c r="K84"/>
      <c r="L84"/>
      <c r="M84"/>
      <c r="N84"/>
      <c r="O84"/>
      <c r="P84"/>
      <c r="Q84"/>
      <c r="R84"/>
      <c r="S84"/>
      <c r="T84"/>
      <c r="U84"/>
      <c r="V84"/>
      <c r="W84"/>
      <c r="X84"/>
      <c r="Y84"/>
      <c r="Z84"/>
      <c r="AA84"/>
      <c r="AB84"/>
      <c r="AE84"/>
      <c r="AF84"/>
      <c r="AG84"/>
      <c r="AH84"/>
      <c r="AI84"/>
      <c r="AJ84"/>
      <c r="AK84"/>
      <c r="AL84"/>
    </row>
    <row r="85" spans="3:38" x14ac:dyDescent="0.2">
      <c r="AL85" s="39"/>
    </row>
    <row r="87" spans="3:38" x14ac:dyDescent="0.2">
      <c r="AK87" s="39"/>
    </row>
    <row r="92" spans="3:38" s="39" customFormat="1" x14ac:dyDescent="0.2">
      <c r="C92"/>
      <c r="D92"/>
      <c r="E92"/>
      <c r="F92"/>
      <c r="G92"/>
      <c r="H92"/>
      <c r="I92"/>
      <c r="J92"/>
      <c r="K92"/>
      <c r="L92"/>
      <c r="M92"/>
      <c r="N92"/>
      <c r="O92"/>
      <c r="P92"/>
      <c r="Q92"/>
      <c r="R92"/>
      <c r="S92"/>
      <c r="T92"/>
      <c r="U92"/>
      <c r="V92"/>
      <c r="W92"/>
      <c r="X92"/>
      <c r="Y92"/>
      <c r="Z92"/>
      <c r="AA92"/>
      <c r="AB92"/>
      <c r="AE92"/>
      <c r="AF92"/>
      <c r="AG92"/>
      <c r="AH92"/>
      <c r="AI92"/>
      <c r="AJ92"/>
      <c r="AK92"/>
      <c r="AL92"/>
    </row>
    <row r="97" spans="13:15" x14ac:dyDescent="0.2">
      <c r="M97" s="54">
        <v>0.08</v>
      </c>
    </row>
    <row r="102" spans="13:15" ht="12.75" customHeight="1" x14ac:dyDescent="0.2"/>
    <row r="103" spans="13:15" x14ac:dyDescent="0.2">
      <c r="N103" s="53"/>
    </row>
    <row r="106" spans="13:15" x14ac:dyDescent="0.2">
      <c r="N106" s="74"/>
      <c r="O106" s="74"/>
    </row>
  </sheetData>
  <sheetProtection password="9545" sheet="1" objects="1" scenarios="1" selectLockedCells="1"/>
  <protectedRanges>
    <protectedRange sqref="D18:G24" name="Квартал1"/>
    <protectedRange sqref="I18:P21 Q18:U19 Q20:V21 W18:Z21 AA18" name="Квратал21"/>
    <protectedRange sqref="I23:V26" name="Квартал22"/>
  </protectedRanges>
  <customSheetViews>
    <customSheetView guid="{6FC1B69A-BC8B-4604-944B-6372D0B618C1}" showGridLines="0" hiddenRows="1" hiddenColumns="1" showRuler="0" topLeftCell="A10">
      <selection activeCell="E18" sqref="E18"/>
      <pageMargins left="0.75" right="0.75" top="1" bottom="1" header="0.5" footer="0.5"/>
      <pageSetup paperSize="9" orientation="portrait" r:id="rId1"/>
      <headerFooter alignWithMargins="0"/>
    </customSheetView>
    <customSheetView guid="{6E2ACC73-2521-441F-B10D-4DAD28BFFDFA}" showGridLines="0" hiddenRows="1" hiddenColumns="1">
      <selection activeCell="AA22" sqref="AA22"/>
      <pageMargins left="0.75" right="0.75" top="1" bottom="1" header="0.5" footer="0.5"/>
      <pageSetup paperSize="9" orientation="portrait" r:id="rId2"/>
      <headerFooter alignWithMargins="0"/>
    </customSheetView>
  </customSheetViews>
  <mergeCells count="30">
    <mergeCell ref="I22:L22"/>
    <mergeCell ref="I17:L17"/>
    <mergeCell ref="N17:Q17"/>
    <mergeCell ref="N22:Q22"/>
    <mergeCell ref="AK19:AK20"/>
    <mergeCell ref="S22:V22"/>
    <mergeCell ref="AG19:AG20"/>
    <mergeCell ref="AH19:AH20"/>
    <mergeCell ref="AI19:AI20"/>
    <mergeCell ref="AJ14:AJ15"/>
    <mergeCell ref="AJ19:AJ20"/>
    <mergeCell ref="AF19:AF20"/>
    <mergeCell ref="D11:AA11"/>
    <mergeCell ref="X17:AA17"/>
    <mergeCell ref="S17:V17"/>
    <mergeCell ref="D14:G14"/>
    <mergeCell ref="D17:G17"/>
    <mergeCell ref="AH14:AH15"/>
    <mergeCell ref="AF14:AF15"/>
    <mergeCell ref="AG14:AG15"/>
    <mergeCell ref="AI14:AI15"/>
    <mergeCell ref="D8:AA8"/>
    <mergeCell ref="D9:AA9"/>
    <mergeCell ref="D10:AA10"/>
    <mergeCell ref="B2:I2"/>
    <mergeCell ref="B5:B7"/>
    <mergeCell ref="AA2:AC2"/>
    <mergeCell ref="D5:AA5"/>
    <mergeCell ref="D6:AA6"/>
    <mergeCell ref="D7:AA7"/>
  </mergeCells>
  <phoneticPr fontId="7" type="noConversion"/>
  <dataValidations count="9">
    <dataValidation type="list" allowBlank="1" showInputMessage="1" showErrorMessage="1" sqref="X18:X21 D18:D24 I18:I21 I23:I26 N18:N21 N23:N26 S18:S21 S23:S26">
      <formula1>$D$29:$G$29</formula1>
    </dataValidation>
    <dataValidation type="date" allowBlank="1" showInputMessage="1" showErrorMessage="1" errorTitle="Внимание!" error="Дата может быть с 1 января по 30 апреля 2014 года" sqref="Y18:Y21">
      <formula1>41640</formula1>
      <formula2>41759</formula2>
    </dataValidation>
    <dataValidation type="date" allowBlank="1" showInputMessage="1" showErrorMessage="1" errorTitle="Внимание!" error="Дата может быть с 1 октября по 25 октября 2013 года" sqref="T18:T21">
      <formula1>41548</formula1>
      <formula2>41572</formula2>
    </dataValidation>
    <dataValidation type="date" allowBlank="1" showInputMessage="1" showErrorMessage="1" errorTitle="Внимание!" error="Дата может быть с 26 октября по 31 декабря 2013 года" sqref="T23:T26">
      <formula1>41573</formula1>
      <formula2>41639</formula2>
    </dataValidation>
    <dataValidation type="date" allowBlank="1" showInputMessage="1" showErrorMessage="1" errorTitle="Внимание!" error="Дата может быть с 1 июля по 25 июля 2013 года" sqref="O18:O21">
      <formula1>41456</formula1>
      <formula2>41480</formula2>
    </dataValidation>
    <dataValidation type="date" allowBlank="1" showInputMessage="1" showErrorMessage="1" errorTitle="Внимание!" error="Дата может быть с 26 июля по 30 сентября 2013 года" sqref="O23:O26">
      <formula1>41481</formula1>
      <formula2>41547</formula2>
    </dataValidation>
    <dataValidation type="date" allowBlank="1" showInputMessage="1" showErrorMessage="1" errorTitle="Внимание!" error="Дата может быть с 1 апреля по 25 апреля 2013 года" sqref="J18:J21">
      <formula1>41365</formula1>
      <formula2>41389</formula2>
    </dataValidation>
    <dataValidation type="date" allowBlank="1" showInputMessage="1" showErrorMessage="1" errorTitle="Внимание!" error="Дата может быть с 26 апреля по 30 июня 2013 года" sqref="J23:J26">
      <formula1>41390</formula1>
      <formula2>41455</formula2>
    </dataValidation>
    <dataValidation type="date" allowBlank="1" showInputMessage="1" showErrorMessage="1" errorTitle="Внимание!" error="Дата не может быть после 31 марта 2013 года" sqref="E18:E24">
      <formula1>41275</formula1>
      <formula2>41364</formula2>
    </dataValidation>
  </dataValidations>
  <hyperlinks>
    <hyperlink ref="B2:E2" r:id="rId3" display="Эксперт-Бухгалтер.РФ"/>
  </hyperlinks>
  <pageMargins left="0.75" right="0.75" top="1" bottom="1" header="0.5" footer="0.5"/>
  <pageSetup paperSize="9" orientation="portrait" r:id="rId4"/>
  <headerFooter alignWithMargins="0"/>
  <cellWatches>
    <cellWatch r="AJ23"/>
    <cellWatch r="J63"/>
  </cellWatches>
  <ignoredErrors>
    <ignoredError sqref="AG8 AH8:AJ8" formula="1"/>
  </ignoredError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64</vt:i4>
      </vt:variant>
    </vt:vector>
  </HeadingPairs>
  <TitlesOfParts>
    <vt:vector size="78" baseType="lpstr">
      <vt:lpstr>Приветствие</vt:lpstr>
      <vt:lpstr>Инструкция</vt:lpstr>
      <vt:lpstr>Карточка ИП</vt:lpstr>
      <vt:lpstr>Взносы в ПФР и ФФОМС</vt:lpstr>
      <vt:lpstr>Титул Книги</vt:lpstr>
      <vt:lpstr>Доходы I и II квартал</vt:lpstr>
      <vt:lpstr>Доходы III и IV квартал</vt:lpstr>
      <vt:lpstr>Расходы ОПС ОМС</vt:lpstr>
      <vt:lpstr>Расчет налога и взносов</vt:lpstr>
      <vt:lpstr>ПП</vt:lpstr>
      <vt:lpstr>Титул Декларации</vt:lpstr>
      <vt:lpstr>Раздел 1 Сумма налога</vt:lpstr>
      <vt:lpstr>Раздел 1 Расчет налога</vt:lpstr>
      <vt:lpstr>Счет на оплату</vt:lpstr>
      <vt:lpstr>Адрес</vt:lpstr>
      <vt:lpstr>ДеклУСН12</vt:lpstr>
      <vt:lpstr>ДеклУСН3</vt:lpstr>
      <vt:lpstr>ДеклУСН6</vt:lpstr>
      <vt:lpstr>ДеклУСН9</vt:lpstr>
      <vt:lpstr>ИНН1</vt:lpstr>
      <vt:lpstr>ИНН10</vt:lpstr>
      <vt:lpstr>ИНН11</vt:lpstr>
      <vt:lpstr>ИНН12</vt:lpstr>
      <vt:lpstr>ИНН2</vt:lpstr>
      <vt:lpstr>ИНН3</vt:lpstr>
      <vt:lpstr>ИНН4</vt:lpstr>
      <vt:lpstr>ИНН5</vt:lpstr>
      <vt:lpstr>ИНН6</vt:lpstr>
      <vt:lpstr>ИНН7</vt:lpstr>
      <vt:lpstr>ИНН8</vt:lpstr>
      <vt:lpstr>ИНН9</vt:lpstr>
      <vt:lpstr>НУСН12</vt:lpstr>
      <vt:lpstr>НУСН3</vt:lpstr>
      <vt:lpstr>НУСН6</vt:lpstr>
      <vt:lpstr>НУСН9</vt:lpstr>
      <vt:lpstr>'Доходы III и IV квартал'!Область_печати</vt:lpstr>
      <vt:lpstr>'Расходы ОПС ОМС'!Область_печати</vt:lpstr>
      <vt:lpstr>'Титул Книги'!Область_печати</vt:lpstr>
      <vt:lpstr>ПФзУдоп12</vt:lpstr>
      <vt:lpstr>ПФзУдоп3</vt:lpstr>
      <vt:lpstr>ПФзУдоп6</vt:lpstr>
      <vt:lpstr>ПФзУдоп9</vt:lpstr>
      <vt:lpstr>ПФкУдоп12</vt:lpstr>
      <vt:lpstr>ПФкУдоп3</vt:lpstr>
      <vt:lpstr>ПФкУдоп6</vt:lpstr>
      <vt:lpstr>ПФкУдоп9</vt:lpstr>
      <vt:lpstr>ПФМАКС</vt:lpstr>
      <vt:lpstr>ПФфактУ12</vt:lpstr>
      <vt:lpstr>ПФфактУ3</vt:lpstr>
      <vt:lpstr>ПФфактУ6</vt:lpstr>
      <vt:lpstr>ПФфактУ9</vt:lpstr>
      <vt:lpstr>РегГод</vt:lpstr>
      <vt:lpstr>РегДень</vt:lpstr>
      <vt:lpstr>РегКвартал</vt:lpstr>
      <vt:lpstr>РегМесяц</vt:lpstr>
      <vt:lpstr>РждГод</vt:lpstr>
      <vt:lpstr>Тлф1</vt:lpstr>
      <vt:lpstr>Тлф10</vt:lpstr>
      <vt:lpstr>Тлф2</vt:lpstr>
      <vt:lpstr>Тлф3</vt:lpstr>
      <vt:lpstr>Тлф4</vt:lpstr>
      <vt:lpstr>Тлф5</vt:lpstr>
      <vt:lpstr>Тлф6</vt:lpstr>
      <vt:lpstr>Тлф7</vt:lpstr>
      <vt:lpstr>Тлф8</vt:lpstr>
      <vt:lpstr>Тлф9</vt:lpstr>
      <vt:lpstr>УСН1</vt:lpstr>
      <vt:lpstr>УСН12</vt:lpstr>
      <vt:lpstr>УСН2</vt:lpstr>
      <vt:lpstr>УСН3</vt:lpstr>
      <vt:lpstr>УСН4</vt:lpstr>
      <vt:lpstr>УСН6</vt:lpstr>
      <vt:lpstr>УСН9</vt:lpstr>
      <vt:lpstr>УСНфактУ12</vt:lpstr>
      <vt:lpstr>УСНфактУ3</vt:lpstr>
      <vt:lpstr>УСНфактУ6</vt:lpstr>
      <vt:lpstr>УСНфактУ9</vt:lpstr>
      <vt:lpstr>УСНфактУгод</vt:lpstr>
    </vt:vector>
  </TitlesOfParts>
  <Manager>Мартынов Игорь Яковлевич</Manager>
  <Company>НПФ "БУХинфо"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ИПполит Доходы 2013</dc:title>
  <dc:subject>УСН Индивидуальный предприниматель</dc:subject>
  <dc:creator>ИП Мартынов И.Я.</dc:creator>
  <dc:description>ИПполит Доходы 2013 версия 1.0</dc:description>
  <cp:lastModifiedBy>Buhgalter</cp:lastModifiedBy>
  <cp:lastPrinted>2013-02-09T08:37:30Z</cp:lastPrinted>
  <dcterms:created xsi:type="dcterms:W3CDTF">2006-02-07T12:38:17Z</dcterms:created>
  <dcterms:modified xsi:type="dcterms:W3CDTF">2013-04-03T07:05:28Z</dcterms:modified>
  <cp:category>Демо-версия</cp:category>
</cp:coreProperties>
</file>